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<sst xmlns="http://schemas.openxmlformats.org/spreadsheetml/2006/main" count="4733" uniqueCount="3656">
  <si>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</si>
  <si>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</si>
  <si>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</si>
  <si>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</si>
  <si>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</si>
  <si>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</si>
  <si>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</si>
  <si>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</si>
  <si>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</si>
  <si>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</si>
  <si>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</si>
  <si>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</si>
  <si>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</si>
  <si>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</si>
  <si>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</si>
  <si>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</si>
  <si>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</si>
  <si>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</si>
  <si>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</si>
  <si>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</si>
  <si>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</si>
  <si>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</si>
  <si>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</si>
  <si>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</si>
  <si>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</si>
  <si>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</si>
  <si>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</si>
  <si>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</si>
  <si>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</si>
  <si>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</si>
  <si>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</si>
  <si>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DONJI KRALJEVEC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</si>
  <si>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</si>
  <si>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</si>
  <si>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</si>
  <si>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</si>
  <si>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</si>
  <si>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</si>
  <si>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</si>
  <si>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</si>
  <si>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</si>
  <si>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</si>
  <si>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</si>
  <si>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</si>
  <si>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</si>
  <si>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</si>
  <si>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</si>
  <si>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</si>
  <si>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</si>
  <si>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</si>
  <si>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</si>
  <si>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</si>
  <si>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</si>
  <si>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</si>
  <si>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</si>
  <si>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</si>
  <si>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</si>
  <si>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</si>
  <si>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</si>
  <si>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13586 - OSNOVNA ŠKOLA DONJI KRALJEVEC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</si>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</sst>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134"/>
      <scheme val="minor"/>
    </font>
    <font>
      <u/>
      <sz val="11"/>
      <color rgb="FF800080"/>
      <name val="Calibri"/>
      <charset val="134"/>
      <scheme val="minor"/>
    </font>
    <font>
      <sz val="11"/>
      <color rgb="FFFF0000"/>
      <name val="Calibri"/>
      <charset val="134"/>
      <scheme val="minor"/>
    </font>
    <font>
      <b/>
      <sz val="18"/>
      <color theme="3"/>
      <name val="Calibri"/>
      <charset val="134"/>
      <scheme val="minor"/>
    </font>
    <font>
      <i/>
      <sz val="11"/>
      <color rgb="FF7F7F7F"/>
      <name val="Calibri"/>
      <charset val="134"/>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134"/>
      <scheme val="minor"/>
    </font>
    <font>
      <b/>
      <sz val="11"/>
      <color rgb="FF3F3F3F"/>
      <name val="Calibri"/>
      <charset val="134"/>
      <scheme val="minor"/>
    </font>
    <font>
      <b/>
      <sz val="11"/>
      <color rgb="FFFA7D00"/>
      <name val="Calibri"/>
      <charset val="134"/>
      <scheme val="minor"/>
    </font>
    <font>
      <b/>
      <sz val="11"/>
      <color rgb="FFFFFFFF"/>
      <name val="Calibri"/>
      <charset val="134"/>
      <scheme val="minor"/>
    </font>
    <font>
      <sz val="11"/>
      <color rgb="FFFA7D00"/>
      <name val="Calibri"/>
      <charset val="134"/>
      <scheme val="minor"/>
    </font>
    <font>
      <b/>
      <sz val="11"/>
      <color theme="1"/>
      <name val="Calibri"/>
      <charset val="134"/>
      <scheme val="minor"/>
    </font>
    <font>
      <sz val="11"/>
      <color rgb="FF006100"/>
      <name val="Calibri"/>
      <charset val="134"/>
      <scheme val="minor"/>
    </font>
    <font>
      <sz val="11"/>
      <color rgb="FF9C0006"/>
      <name val="Calibri"/>
      <charset val="134"/>
      <scheme val="minor"/>
    </font>
    <font>
      <sz val="11"/>
      <color rgb="FF9C6500"/>
      <name val="Calibri"/>
      <charset val="134"/>
      <scheme val="minor"/>
    </font>
    <font>
      <sz val="11"/>
      <color theme="0"/>
      <name val="Calibri"/>
      <charset val="134"/>
      <scheme val="minor"/>
    </font>
    <font>
      <u/>
      <sz val="10"/>
      <color theme="10"/>
      <name val="Arial"/>
      <charset val="134"/>
    </font>
    <font>
      <sz val="10"/>
      <color indexed="8"/>
      <name val="MS Sans Serif"/>
      <charset val="134"/>
    </font>
    <font>
      <sz val="9"/>
      <color rgb="FF00B050"/>
      <name val="Arial"/>
      <charset val="238"/>
    </font>
    <font>
      <sz val="9"/>
      <color theme="1"/>
      <name val="Arial"/>
      <charset val="238"/>
    </font>
    <font>
      <strike/>
      <sz val="8"/>
      <name val="Arial"/>
      <charset val="134"/>
    </font>
    <font>
      <sz val="8"/>
      <color rgb="FFFF0000"/>
      <name val="Arial"/>
      <charset val="134"/>
    </font>
    <font>
      <strike/>
      <sz val="9"/>
      <color theme="1"/>
      <name val="Arial"/>
      <charset val="238"/>
    </font>
    <font>
      <b/>
      <sz val="8"/>
      <color rgb="FF0000FF"/>
      <name val="Arial"/>
      <charset val="134"/>
    </font>
    <font>
      <b/>
      <sz val="8"/>
      <name val="Arial"/>
      <charset val="134"/>
    </font>
    <font>
      <b/>
      <sz val="8"/>
      <color rgb="FF3333FF"/>
      <name val="Arial"/>
      <charset val="238"/>
    </font>
    <font>
      <sz val="9"/>
      <color theme="6"/>
      <name val="Arial"/>
      <charset val="238"/>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lignment vertical="center"/>
    </xf>
    <xf numFmtId="9" fontId="56" fillId="0" borderId="0">
      <alignment vertical="center"/>
    </xf>
    <xf numFmtId="176" fontId="56" fillId="0" borderId="0">
      <alignment vertical="center"/>
    </xf>
    <xf numFmtId="42" fontId="56" fillId="0" borderId="0">
      <alignment vertical="center"/>
    </xf>
    <xf numFmtId="0" fontId="57" fillId="0" borderId="0">
      <alignment vertical="center"/>
    </xf>
    <xf numFmtId="0" fontId="58" fillId="0" borderId="0">
      <alignment vertical="center"/>
    </xf>
    <xf numFmtId="0" fontId="56" fillId="10" borderId="96">
      <alignment vertical="center"/>
    </xf>
    <xf numFmtId="0" fontId="59" fillId="0" borderId="0">
      <alignment vertical="center"/>
    </xf>
    <xf numFmtId="0" fontId="60" fillId="0" borderId="0">
      <alignment vertical="center"/>
    </xf>
    <xf numFmtId="0" fontId="61" fillId="0" borderId="0">
      <alignment vertical="center"/>
    </xf>
    <xf numFmtId="0" fontId="62" fillId="0" borderId="97">
      <alignment vertical="center"/>
    </xf>
    <xf numFmtId="0" fontId="63" fillId="0" borderId="97">
      <alignment vertical="center"/>
    </xf>
    <xf numFmtId="0" fontId="64" fillId="0" borderId="98">
      <alignment vertical="center"/>
    </xf>
    <xf numFmtId="0" fontId="64" fillId="0" borderId="0">
      <alignment vertical="center"/>
    </xf>
    <xf numFmtId="0" fontId="65" fillId="11" borderId="99">
      <alignment vertical="center"/>
    </xf>
    <xf numFmtId="0" fontId="66" fillId="12" borderId="100">
      <alignment vertical="center"/>
    </xf>
    <xf numFmtId="0" fontId="67" fillId="12" borderId="99">
      <alignment vertical="center"/>
    </xf>
    <xf numFmtId="0" fontId="68" fillId="13" borderId="101">
      <alignment vertical="center"/>
    </xf>
    <xf numFmtId="0" fontId="69" fillId="0" borderId="102">
      <alignment vertical="center"/>
    </xf>
    <xf numFmtId="0" fontId="70" fillId="0" borderId="103">
      <alignment vertical="center"/>
    </xf>
    <xf numFmtId="0" fontId="71" fillId="14" borderId="0">
      <alignment vertical="center"/>
    </xf>
    <xf numFmtId="0" fontId="72" fillId="15" borderId="0">
      <alignment vertical="center"/>
    </xf>
    <xf numFmtId="0" fontId="73" fillId="16" borderId="0">
      <alignment vertical="center"/>
    </xf>
    <xf numFmtId="0" fontId="74" fillId="17" borderId="0">
      <alignment vertical="center"/>
    </xf>
    <xf numFmtId="0" fontId="56" fillId="18" borderId="0">
      <alignment vertical="center"/>
    </xf>
    <xf numFmtId="0" fontId="56" fillId="19" borderId="0">
      <alignment vertical="center"/>
    </xf>
    <xf numFmtId="0" fontId="74" fillId="20" borderId="0">
      <alignment vertical="center"/>
    </xf>
    <xf numFmtId="0" fontId="74" fillId="21" borderId="0">
      <alignment vertical="center"/>
    </xf>
    <xf numFmtId="0" fontId="56" fillId="22" borderId="0">
      <alignment vertical="center"/>
    </xf>
    <xf numFmtId="0" fontId="56" fillId="23" borderId="0">
      <alignment vertical="center"/>
    </xf>
    <xf numFmtId="0" fontId="74" fillId="24" borderId="0">
      <alignment vertical="center"/>
    </xf>
    <xf numFmtId="0" fontId="74" fillId="25" borderId="0">
      <alignment vertical="center"/>
    </xf>
    <xf numFmtId="0" fontId="56" fillId="26" borderId="0">
      <alignment vertical="center"/>
    </xf>
    <xf numFmtId="0" fontId="56" fillId="27" borderId="0">
      <alignment vertical="center"/>
    </xf>
    <xf numFmtId="0" fontId="74" fillId="28" borderId="0">
      <alignment vertical="center"/>
    </xf>
    <xf numFmtId="0" fontId="74" fillId="29" borderId="0">
      <alignment vertical="center"/>
    </xf>
    <xf numFmtId="0" fontId="56" fillId="30" borderId="0">
      <alignment vertical="center"/>
    </xf>
    <xf numFmtId="0" fontId="56" fillId="31" borderId="0">
      <alignment vertical="center"/>
    </xf>
    <xf numFmtId="0" fontId="74" fillId="32" borderId="0">
      <alignment vertical="center"/>
    </xf>
    <xf numFmtId="0" fontId="74" fillId="33" borderId="0">
      <alignment vertical="center"/>
    </xf>
    <xf numFmtId="0" fontId="56" fillId="34" borderId="0">
      <alignment vertical="center"/>
    </xf>
    <xf numFmtId="0" fontId="56" fillId="35" borderId="0">
      <alignment vertical="center"/>
    </xf>
    <xf numFmtId="0" fontId="74" fillId="36" borderId="0">
      <alignment vertical="center"/>
    </xf>
    <xf numFmtId="0" fontId="74" fillId="37" borderId="0">
      <alignment vertical="center"/>
    </xf>
    <xf numFmtId="0" fontId="56" fillId="38" borderId="0">
      <alignment vertical="center"/>
    </xf>
    <xf numFmtId="0" fontId="56" fillId="39" borderId="0">
      <alignment vertical="center"/>
    </xf>
    <xf numFmtId="0" fontId="74" fillId="40" borderId="0">
      <alignment vertical="center"/>
    </xf>
    <xf numFmtId="0" fontId="0" fillId="0" borderId="0">
      <alignment vertical="top"/>
      <protection locked="0"/>
    </xf>
    <xf numFmtId="0" fontId="75" fillId="0" borderId="0"/>
    <xf numFmtId="0" fontId="3" fillId="0" borderId="0"/>
    <xf numFmtId="0" fontId="0" fillId="0" borderId="0"/>
    <xf numFmtId="0" fontId="76"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770886.31</v>
      </c>
      <c r="D2" s="352">
        <f>'PR-RAS'!E6</f>
        <v>848038.18</v>
      </c>
      <c r="E2" s="352">
        <v>0</v>
      </c>
      <c r="F2" s="352">
        <v>0</v>
      </c>
      <c r="G2" s="353">
        <f t="shared" ref="G2:G274" si="0">(B2/1000)*(C2*1+D2*2)</f>
        <v>2466.96267</v>
      </c>
      <c r="H2" s="353">
        <f t="shared" ref="H2:H274" si="1">ABS(C2-ROUND(C2,0))+ABS(D2-ROUND(D2,0))</f>
        <v>0.490000000107102</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686878.43</v>
      </c>
      <c r="D45" s="349">
        <f>'PR-RAS'!E49</f>
        <v>736966.96</v>
      </c>
      <c r="E45" s="349">
        <v>0</v>
      </c>
      <c r="F45" s="349">
        <v>0</v>
      </c>
      <c r="G45" s="350">
        <f t="shared" si="0"/>
        <v>95075.7434</v>
      </c>
      <c r="H45" s="350">
        <f t="shared" si="1"/>
        <v>0.470000000088476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675799.02</v>
      </c>
      <c r="D64" s="349">
        <f>'PR-RAS'!E68</f>
        <v>736966.96</v>
      </c>
      <c r="E64" s="349">
        <v>0</v>
      </c>
      <c r="F64" s="349">
        <v>0</v>
      </c>
      <c r="G64" s="350">
        <f t="shared" si="0"/>
        <v>135433.17522</v>
      </c>
      <c r="H64" s="350">
        <f t="shared" si="1"/>
        <v>0.0600000000558794</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675799.02</v>
      </c>
      <c r="D65" s="349">
        <f>'PR-RAS'!E69</f>
        <v>736966.96</v>
      </c>
      <c r="E65" s="349">
        <v>0</v>
      </c>
      <c r="F65" s="349">
        <v>0</v>
      </c>
      <c r="G65" s="350">
        <f t="shared" si="0"/>
        <v>137582.90816</v>
      </c>
      <c r="H65" s="350">
        <f t="shared" si="1"/>
        <v>0.0600000000558794</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11079.41</v>
      </c>
      <c r="D70" s="349">
        <f>'PR-RAS'!E74</f>
        <v>0</v>
      </c>
      <c r="E70" s="349">
        <v>0</v>
      </c>
      <c r="F70" s="349">
        <v>0</v>
      </c>
      <c r="G70" s="350">
        <f t="shared" si="0"/>
        <v>764.47929</v>
      </c>
      <c r="H70" s="350">
        <f t="shared" si="1"/>
        <v>0.409999999999854</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11079.41</v>
      </c>
      <c r="D71" s="349">
        <f>'PR-RAS'!E75</f>
        <v>0</v>
      </c>
      <c r="E71" s="349">
        <v>0</v>
      </c>
      <c r="F71" s="349">
        <v>0</v>
      </c>
      <c r="G71" s="350">
        <f t="shared" si="0"/>
        <v>775.5587</v>
      </c>
      <c r="H71" s="350">
        <f t="shared" si="1"/>
        <v>0.409999999999854</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13.22</v>
      </c>
      <c r="D78" s="349">
        <f>'PR-RAS'!E82</f>
        <v>2.06</v>
      </c>
      <c r="E78" s="349">
        <v>0</v>
      </c>
      <c r="F78" s="349">
        <v>0</v>
      </c>
      <c r="G78" s="350">
        <f t="shared" si="0"/>
        <v>1.33518</v>
      </c>
      <c r="H78" s="350">
        <f t="shared" si="1"/>
        <v>0.280000000000001</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13.22</v>
      </c>
      <c r="D79" s="349">
        <f>'PR-RAS'!E83</f>
        <v>2.06</v>
      </c>
      <c r="E79" s="349">
        <v>0</v>
      </c>
      <c r="F79" s="349">
        <v>0</v>
      </c>
      <c r="G79" s="350">
        <f t="shared" si="0"/>
        <v>1.35252</v>
      </c>
      <c r="H79" s="350">
        <f t="shared" si="1"/>
        <v>0.280000000000001</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13.22</v>
      </c>
      <c r="D81" s="349">
        <f>'PR-RAS'!E85</f>
        <v>2.06</v>
      </c>
      <c r="E81" s="349">
        <v>0</v>
      </c>
      <c r="F81" s="349">
        <v>0</v>
      </c>
      <c r="G81" s="350">
        <f t="shared" si="0"/>
        <v>1.3872</v>
      </c>
      <c r="H81" s="350">
        <f t="shared" si="1"/>
        <v>0.280000000000001</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15854.88</v>
      </c>
      <c r="D102" s="349">
        <f>'PR-RAS'!E106</f>
        <v>10778.77</v>
      </c>
      <c r="E102" s="349">
        <v>0</v>
      </c>
      <c r="F102" s="349">
        <v>0</v>
      </c>
      <c r="G102" s="350">
        <f t="shared" si="0"/>
        <v>3778.65442</v>
      </c>
      <c r="H102" s="350">
        <f t="shared" si="1"/>
        <v>0.350000000000364</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15854.88</v>
      </c>
      <c r="D108" s="349">
        <f>'PR-RAS'!E112</f>
        <v>10778.77</v>
      </c>
      <c r="E108" s="349">
        <v>0</v>
      </c>
      <c r="F108" s="349">
        <v>0</v>
      </c>
      <c r="G108" s="350">
        <f t="shared" si="0"/>
        <v>4003.12894</v>
      </c>
      <c r="H108" s="350">
        <f t="shared" si="1"/>
        <v>0.350000000000364</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15854.88</v>
      </c>
      <c r="D113" s="349">
        <f>'PR-RAS'!E117</f>
        <v>10778.77</v>
      </c>
      <c r="E113" s="349">
        <v>0</v>
      </c>
      <c r="F113" s="349">
        <v>0</v>
      </c>
      <c r="G113" s="350">
        <f t="shared" si="0"/>
        <v>4190.19104</v>
      </c>
      <c r="H113" s="350">
        <f t="shared" si="1"/>
        <v>0.350000000000364</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21818.56</v>
      </c>
      <c r="D121" s="349">
        <f>'PR-RAS'!E125</f>
        <v>21118.01</v>
      </c>
      <c r="E121" s="349">
        <v>0</v>
      </c>
      <c r="F121" s="349">
        <v>0</v>
      </c>
      <c r="G121" s="350">
        <f t="shared" si="0"/>
        <v>7686.5496</v>
      </c>
      <c r="H121" s="350">
        <f t="shared" si="1"/>
        <v>0.44999999999709</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19440.16</v>
      </c>
      <c r="D122" s="349">
        <f>'PR-RAS'!E126</f>
        <v>14101.8</v>
      </c>
      <c r="E122" s="349">
        <v>0</v>
      </c>
      <c r="F122" s="349">
        <v>0</v>
      </c>
      <c r="G122" s="350">
        <f t="shared" si="0"/>
        <v>5764.89496</v>
      </c>
      <c r="H122" s="350">
        <f t="shared" si="1"/>
        <v>0.360000000000582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19440.16</v>
      </c>
      <c r="D124" s="349">
        <f>'PR-RAS'!E128</f>
        <v>14101.8</v>
      </c>
      <c r="E124" s="349">
        <v>0</v>
      </c>
      <c r="F124" s="349">
        <v>0</v>
      </c>
      <c r="G124" s="350">
        <f t="shared" si="0"/>
        <v>5860.18248</v>
      </c>
      <c r="H124" s="350">
        <f t="shared" si="1"/>
        <v>0.360000000000582</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2378.4</v>
      </c>
      <c r="D125" s="349">
        <f>'PR-RAS'!E129</f>
        <v>7016.21</v>
      </c>
      <c r="E125" s="349">
        <v>0</v>
      </c>
      <c r="F125" s="349">
        <v>0</v>
      </c>
      <c r="G125" s="350">
        <f t="shared" si="0"/>
        <v>2034.94168</v>
      </c>
      <c r="H125" s="350">
        <f t="shared" si="1"/>
        <v>0.610000000000127</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2378.4</v>
      </c>
      <c r="D126" s="349">
        <f>'PR-RAS'!E130</f>
        <v>7016.21</v>
      </c>
      <c r="E126" s="349">
        <v>0</v>
      </c>
      <c r="F126" s="349">
        <v>0</v>
      </c>
      <c r="G126" s="350">
        <f t="shared" si="0"/>
        <v>2051.3525</v>
      </c>
      <c r="H126" s="350">
        <f t="shared" si="1"/>
        <v>0.610000000000127</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46321.22</v>
      </c>
      <c r="D130" s="349">
        <f>'PR-RAS'!E134</f>
        <v>79172.38</v>
      </c>
      <c r="E130" s="349">
        <v>0</v>
      </c>
      <c r="F130" s="349">
        <v>0</v>
      </c>
      <c r="G130" s="350">
        <f t="shared" si="0"/>
        <v>26401.91142</v>
      </c>
      <c r="H130" s="350">
        <f t="shared" si="1"/>
        <v>0.600000000005821</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46321.22</v>
      </c>
      <c r="D131" s="349">
        <f>'PR-RAS'!E135</f>
        <v>79172.38</v>
      </c>
      <c r="E131" s="349">
        <v>0</v>
      </c>
      <c r="F131" s="349">
        <v>0</v>
      </c>
      <c r="G131" s="350">
        <f t="shared" si="0"/>
        <v>26606.5774</v>
      </c>
      <c r="H131" s="350">
        <f t="shared" si="1"/>
        <v>0.600000000005821</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41849.22</v>
      </c>
      <c r="D132" s="349">
        <f>'PR-RAS'!E136</f>
        <v>51757.38</v>
      </c>
      <c r="E132" s="349">
        <v>0</v>
      </c>
      <c r="F132" s="349">
        <v>0</v>
      </c>
      <c r="G132" s="350">
        <f t="shared" si="0"/>
        <v>19042.68138</v>
      </c>
      <c r="H132" s="350">
        <f t="shared" si="1"/>
        <v>0.599999999998545</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4472</v>
      </c>
      <c r="D133" s="349">
        <f>'PR-RAS'!E137</f>
        <v>27415</v>
      </c>
      <c r="E133" s="349">
        <v>0</v>
      </c>
      <c r="F133" s="349">
        <v>0</v>
      </c>
      <c r="G133" s="350">
        <f t="shared" si="0"/>
        <v>7827.864</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763043.4</v>
      </c>
      <c r="D148" s="349">
        <f>'PR-RAS'!E152</f>
        <v>869942.77</v>
      </c>
      <c r="E148" s="349">
        <v>0</v>
      </c>
      <c r="F148" s="349">
        <v>0</v>
      </c>
      <c r="G148" s="350">
        <f t="shared" si="0"/>
        <v>367930.55418</v>
      </c>
      <c r="H148" s="350">
        <f t="shared" si="1"/>
        <v>0.630000000004657</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637844.42</v>
      </c>
      <c r="D149" s="349">
        <f>'PR-RAS'!E153</f>
        <v>754107.96</v>
      </c>
      <c r="E149" s="349">
        <v>0</v>
      </c>
      <c r="F149" s="349">
        <v>0</v>
      </c>
      <c r="G149" s="350">
        <f t="shared" si="0"/>
        <v>317616.93032</v>
      </c>
      <c r="H149" s="350">
        <f t="shared" si="1"/>
        <v>0.459999999962747</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529384.25</v>
      </c>
      <c r="D150" s="349">
        <f>'PR-RAS'!E154</f>
        <v>628550.63</v>
      </c>
      <c r="E150" s="349">
        <v>0</v>
      </c>
      <c r="F150" s="349">
        <v>0</v>
      </c>
      <c r="G150" s="350">
        <f t="shared" si="0"/>
        <v>266186.34099</v>
      </c>
      <c r="H150" s="350">
        <f t="shared" si="1"/>
        <v>0.619999999995343</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529384.25</v>
      </c>
      <c r="D151" s="349">
        <f>'PR-RAS'!E155</f>
        <v>628550.63</v>
      </c>
      <c r="E151" s="349">
        <v>0</v>
      </c>
      <c r="F151" s="349">
        <v>0</v>
      </c>
      <c r="G151" s="350">
        <f t="shared" si="0"/>
        <v>267972.8265</v>
      </c>
      <c r="H151" s="350">
        <f t="shared" si="1"/>
        <v>0.619999999995343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21694.16</v>
      </c>
      <c r="D155" s="349">
        <f>'PR-RAS'!E159</f>
        <v>21942.16</v>
      </c>
      <c r="E155" s="349">
        <v>0</v>
      </c>
      <c r="F155" s="349">
        <v>0</v>
      </c>
      <c r="G155" s="350">
        <f t="shared" si="0"/>
        <v>10099.08592</v>
      </c>
      <c r="H155" s="350">
        <f t="shared" si="1"/>
        <v>0.319999999999709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86766.01</v>
      </c>
      <c r="D156" s="349">
        <f>'PR-RAS'!E160</f>
        <v>103615.17</v>
      </c>
      <c r="E156" s="349">
        <v>0</v>
      </c>
      <c r="F156" s="349">
        <v>0</v>
      </c>
      <c r="G156" s="350">
        <f t="shared" si="0"/>
        <v>45569.43425</v>
      </c>
      <c r="H156" s="350">
        <f t="shared" si="1"/>
        <v>0.179999999993015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86766.01</v>
      </c>
      <c r="D158" s="349">
        <f>'PR-RAS'!E162</f>
        <v>103615.17</v>
      </c>
      <c r="E158" s="349">
        <v>0</v>
      </c>
      <c r="F158" s="349">
        <v>0</v>
      </c>
      <c r="G158" s="350">
        <f t="shared" si="0"/>
        <v>46157.42695</v>
      </c>
      <c r="H158" s="350">
        <f t="shared" si="1"/>
        <v>0.179999999993015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118926.2</v>
      </c>
      <c r="D160" s="349">
        <f>'PR-RAS'!E164</f>
        <v>112055.75</v>
      </c>
      <c r="E160" s="349">
        <v>0</v>
      </c>
      <c r="F160" s="349">
        <v>0</v>
      </c>
      <c r="G160" s="350">
        <f t="shared" si="0"/>
        <v>54542.9943</v>
      </c>
      <c r="H160" s="350">
        <f t="shared" si="1"/>
        <v>0.44999999999709</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28034.95</v>
      </c>
      <c r="D161" s="349">
        <f>'PR-RAS'!E165</f>
        <v>31964.34</v>
      </c>
      <c r="E161" s="349">
        <v>0</v>
      </c>
      <c r="F161" s="349">
        <v>0</v>
      </c>
      <c r="G161" s="350">
        <f t="shared" si="0"/>
        <v>14714.1808</v>
      </c>
      <c r="H161" s="350">
        <f t="shared" si="1"/>
        <v>0.38999999999578</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2893.97</v>
      </c>
      <c r="D162" s="349">
        <f>'PR-RAS'!E166</f>
        <v>2536.8</v>
      </c>
      <c r="E162" s="349">
        <v>0</v>
      </c>
      <c r="F162" s="349">
        <v>0</v>
      </c>
      <c r="G162" s="350">
        <f t="shared" si="0"/>
        <v>1282.77877</v>
      </c>
      <c r="H162" s="350">
        <f t="shared" si="1"/>
        <v>0.230000000000018</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23160.73</v>
      </c>
      <c r="D163" s="349">
        <f>'PR-RAS'!E167</f>
        <v>28011.91</v>
      </c>
      <c r="E163" s="349">
        <v>0</v>
      </c>
      <c r="F163" s="349">
        <v>0</v>
      </c>
      <c r="G163" s="350">
        <f t="shared" si="0"/>
        <v>12827.8971</v>
      </c>
      <c r="H163" s="350">
        <f t="shared" si="1"/>
        <v>0.360000000000582</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376.8</v>
      </c>
      <c r="E164" s="349">
        <v>0</v>
      </c>
      <c r="F164" s="349">
        <v>0</v>
      </c>
      <c r="G164" s="350">
        <f t="shared" si="0"/>
        <v>122.8368</v>
      </c>
      <c r="H164" s="350">
        <f t="shared" si="1"/>
        <v>0.199999999999989</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1980.25</v>
      </c>
      <c r="D165" s="349">
        <f>'PR-RAS'!E169</f>
        <v>1038.83</v>
      </c>
      <c r="E165" s="349">
        <v>0</v>
      </c>
      <c r="F165" s="349">
        <v>0</v>
      </c>
      <c r="G165" s="350">
        <f t="shared" si="0"/>
        <v>665.49724</v>
      </c>
      <c r="H165" s="350">
        <f t="shared" si="1"/>
        <v>0.420000000000073</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45837.92</v>
      </c>
      <c r="D166" s="349">
        <f>'PR-RAS'!E170</f>
        <v>43760.08</v>
      </c>
      <c r="E166" s="349">
        <v>0</v>
      </c>
      <c r="F166" s="349">
        <v>0</v>
      </c>
      <c r="G166" s="350">
        <f t="shared" si="0"/>
        <v>22004.0832</v>
      </c>
      <c r="H166" s="350">
        <f t="shared" si="1"/>
        <v>0.160000000003492</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4680.9</v>
      </c>
      <c r="D167" s="349">
        <f>'PR-RAS'!E171</f>
        <v>5169.24</v>
      </c>
      <c r="E167" s="349">
        <v>0</v>
      </c>
      <c r="F167" s="349">
        <v>0</v>
      </c>
      <c r="G167" s="350">
        <f t="shared" si="0"/>
        <v>2493.21708</v>
      </c>
      <c r="H167" s="350">
        <f t="shared" si="1"/>
        <v>0.340000000000146</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23947.97</v>
      </c>
      <c r="D168" s="349">
        <f>'PR-RAS'!E172</f>
        <v>21383.59</v>
      </c>
      <c r="E168" s="349">
        <v>0</v>
      </c>
      <c r="F168" s="349">
        <v>0</v>
      </c>
      <c r="G168" s="350">
        <f t="shared" si="0"/>
        <v>11141.43005</v>
      </c>
      <c r="H168" s="350">
        <f t="shared" si="1"/>
        <v>0.43999999999869</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17209.05</v>
      </c>
      <c r="D169" s="349">
        <f>'PR-RAS'!E173</f>
        <v>14967.49</v>
      </c>
      <c r="E169" s="349">
        <v>0</v>
      </c>
      <c r="F169" s="349">
        <v>0</v>
      </c>
      <c r="G169" s="350">
        <f t="shared" si="0"/>
        <v>7920.19704</v>
      </c>
      <c r="H169" s="350">
        <f t="shared" si="1"/>
        <v>0.539999999999054</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0</v>
      </c>
      <c r="D170" s="349">
        <f>'PR-RAS'!E174</f>
        <v>1864.26</v>
      </c>
      <c r="E170" s="349">
        <v>0</v>
      </c>
      <c r="F170" s="349">
        <v>0</v>
      </c>
      <c r="G170" s="350">
        <f t="shared" si="0"/>
        <v>630.11988</v>
      </c>
      <c r="H170" s="350">
        <f t="shared" si="1"/>
        <v>0.259999999999991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0</v>
      </c>
      <c r="D171" s="349">
        <f>'PR-RAS'!E175</f>
        <v>304.51</v>
      </c>
      <c r="E171" s="349">
        <v>0</v>
      </c>
      <c r="F171" s="349">
        <v>0</v>
      </c>
      <c r="G171" s="350">
        <f t="shared" si="0"/>
        <v>103.5334</v>
      </c>
      <c r="H171" s="350">
        <f t="shared" si="1"/>
        <v>0.490000000000009</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70.99</v>
      </c>
      <c r="E173" s="349">
        <v>0</v>
      </c>
      <c r="F173" s="349">
        <v>0</v>
      </c>
      <c r="G173" s="350">
        <f t="shared" si="0"/>
        <v>24.42056</v>
      </c>
      <c r="H173" s="350">
        <f t="shared" si="1"/>
        <v>0.0100000000000051</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10135.77</v>
      </c>
      <c r="D174" s="349">
        <f>'PR-RAS'!E178</f>
        <v>13689.54</v>
      </c>
      <c r="E174" s="349">
        <v>0</v>
      </c>
      <c r="F174" s="349">
        <v>0</v>
      </c>
      <c r="G174" s="350">
        <f t="shared" si="0"/>
        <v>6490.06905</v>
      </c>
      <c r="H174" s="350">
        <f t="shared" si="1"/>
        <v>0.690000000000509</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770.31</v>
      </c>
      <c r="D175" s="349">
        <f>'PR-RAS'!E179</f>
        <v>789.75</v>
      </c>
      <c r="E175" s="349">
        <v>0</v>
      </c>
      <c r="F175" s="349">
        <v>0</v>
      </c>
      <c r="G175" s="350">
        <f t="shared" si="0"/>
        <v>408.86694</v>
      </c>
      <c r="H175" s="350">
        <f t="shared" si="1"/>
        <v>0.559999999999945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2625</v>
      </c>
      <c r="D176" s="349">
        <f>'PR-RAS'!E180</f>
        <v>5425.74</v>
      </c>
      <c r="E176" s="349">
        <v>0</v>
      </c>
      <c r="F176" s="349">
        <v>0</v>
      </c>
      <c r="G176" s="350">
        <f t="shared" si="0"/>
        <v>2358.384</v>
      </c>
      <c r="H176" s="350">
        <f t="shared" si="1"/>
        <v>0.260000000000218</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3835.96</v>
      </c>
      <c r="D178" s="349">
        <f>'PR-RAS'!E182</f>
        <v>1599.95</v>
      </c>
      <c r="E178" s="349">
        <v>0</v>
      </c>
      <c r="F178" s="349">
        <v>0</v>
      </c>
      <c r="G178" s="350">
        <f t="shared" si="0"/>
        <v>1245.34722</v>
      </c>
      <c r="H178" s="350">
        <f t="shared" si="1"/>
        <v>0.0899999999999181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45.63</v>
      </c>
      <c r="E179" s="349">
        <v>0</v>
      </c>
      <c r="F179" s="349">
        <v>0</v>
      </c>
      <c r="G179" s="350">
        <f t="shared" si="0"/>
        <v>16.24428</v>
      </c>
      <c r="H179" s="350">
        <f t="shared" si="1"/>
        <v>0.369999999999997</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1364.5</v>
      </c>
      <c r="D180" s="349">
        <f>'PR-RAS'!E184</f>
        <v>1714.12</v>
      </c>
      <c r="E180" s="349">
        <v>0</v>
      </c>
      <c r="F180" s="349">
        <v>0</v>
      </c>
      <c r="G180" s="350">
        <f t="shared" si="0"/>
        <v>857.90046</v>
      </c>
      <c r="H180" s="350">
        <f t="shared" si="1"/>
        <v>0.619999999999891</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0</v>
      </c>
      <c r="D181" s="349">
        <f>'PR-RAS'!E185</f>
        <v>0</v>
      </c>
      <c r="E181" s="349">
        <v>0</v>
      </c>
      <c r="F181" s="349">
        <v>0</v>
      </c>
      <c r="G181" s="350">
        <f t="shared" si="0"/>
        <v>0</v>
      </c>
      <c r="H181" s="350">
        <f t="shared" si="1"/>
        <v>0</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1540</v>
      </c>
      <c r="D182" s="349">
        <f>'PR-RAS'!E186</f>
        <v>3445</v>
      </c>
      <c r="E182" s="349">
        <v>0</v>
      </c>
      <c r="F182" s="349">
        <v>0</v>
      </c>
      <c r="G182" s="350">
        <f t="shared" si="0"/>
        <v>1525.83</v>
      </c>
      <c r="H182" s="350">
        <f t="shared" si="1"/>
        <v>0</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0</v>
      </c>
      <c r="D183" s="349">
        <f>'PR-RAS'!E187</f>
        <v>669.35</v>
      </c>
      <c r="E183" s="349">
        <v>0</v>
      </c>
      <c r="F183" s="349">
        <v>0</v>
      </c>
      <c r="G183" s="350">
        <f t="shared" si="0"/>
        <v>243.6434</v>
      </c>
      <c r="H183" s="350">
        <f t="shared" si="1"/>
        <v>0.350000000000023</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34917.56</v>
      </c>
      <c r="D190" s="349">
        <f>'PR-RAS'!E194</f>
        <v>22641.79</v>
      </c>
      <c r="E190" s="349">
        <v>0</v>
      </c>
      <c r="F190" s="349">
        <v>0</v>
      </c>
      <c r="G190" s="350">
        <f t="shared" si="0"/>
        <v>15158.01546</v>
      </c>
      <c r="H190" s="350">
        <f t="shared" si="1"/>
        <v>0.650000000001455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163.09</v>
      </c>
      <c r="D194" s="349">
        <f>'PR-RAS'!E198</f>
        <v>195</v>
      </c>
      <c r="E194" s="349">
        <v>0</v>
      </c>
      <c r="F194" s="349">
        <v>0</v>
      </c>
      <c r="G194" s="350">
        <f t="shared" si="0"/>
        <v>106.74637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34754.47</v>
      </c>
      <c r="D197" s="349">
        <f>'PR-RAS'!E201</f>
        <v>22446.79</v>
      </c>
      <c r="E197" s="349">
        <v>0</v>
      </c>
      <c r="F197" s="349">
        <v>0</v>
      </c>
      <c r="G197" s="350">
        <f t="shared" si="0"/>
        <v>15611.0178</v>
      </c>
      <c r="H197" s="350">
        <f t="shared" si="1"/>
        <v>0.680000000000291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769.27</v>
      </c>
      <c r="D198" s="349">
        <f>'PR-RAS'!E202</f>
        <v>364.59</v>
      </c>
      <c r="E198" s="349">
        <v>0</v>
      </c>
      <c r="F198" s="349">
        <v>0</v>
      </c>
      <c r="G198" s="350">
        <f t="shared" si="0"/>
        <v>295.19465</v>
      </c>
      <c r="H198" s="350">
        <f t="shared" si="1"/>
        <v>0.680000000000007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769.27</v>
      </c>
      <c r="D212" s="349">
        <f>'PR-RAS'!E216</f>
        <v>364.59</v>
      </c>
      <c r="E212" s="349">
        <v>0</v>
      </c>
      <c r="F212" s="349">
        <v>0</v>
      </c>
      <c r="G212" s="350">
        <f t="shared" si="0"/>
        <v>316.17295</v>
      </c>
      <c r="H212" s="350">
        <f t="shared" si="1"/>
        <v>0.680000000000007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768.65</v>
      </c>
      <c r="D213" s="349">
        <f>'PR-RAS'!E217</f>
        <v>364.59</v>
      </c>
      <c r="E213" s="349">
        <v>0</v>
      </c>
      <c r="F213" s="349">
        <v>0</v>
      </c>
      <c r="G213" s="350">
        <f t="shared" si="0"/>
        <v>317.53996</v>
      </c>
      <c r="H213" s="350">
        <f t="shared" si="1"/>
        <v>0.760000000000048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0.62</v>
      </c>
      <c r="D215" s="349">
        <f>'PR-RAS'!E219</f>
        <v>0</v>
      </c>
      <c r="E215" s="349">
        <v>0</v>
      </c>
      <c r="F215" s="349">
        <v>0</v>
      </c>
      <c r="G215" s="350">
        <f t="shared" si="0"/>
        <v>0.13268</v>
      </c>
      <c r="H215" s="350">
        <f t="shared" si="1"/>
        <v>0.38</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5503.51</v>
      </c>
      <c r="D258" s="349">
        <f>'PR-RAS'!E262</f>
        <v>3414.47</v>
      </c>
      <c r="E258" s="349">
        <v>0</v>
      </c>
      <c r="F258" s="349">
        <v>0</v>
      </c>
      <c r="G258" s="350">
        <f t="shared" si="0"/>
        <v>3169.43965</v>
      </c>
      <c r="H258" s="350">
        <f t="shared" si="1"/>
        <v>0.959999999999582</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5503.51</v>
      </c>
      <c r="D265" s="349">
        <f>'PR-RAS'!E269</f>
        <v>3414.47</v>
      </c>
      <c r="E265" s="349">
        <v>0</v>
      </c>
      <c r="F265" s="349">
        <v>0</v>
      </c>
      <c r="G265" s="350">
        <f t="shared" si="0"/>
        <v>3255.7668</v>
      </c>
      <c r="H265" s="350">
        <f t="shared" si="1"/>
        <v>0.959999999999582</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3414.47</v>
      </c>
      <c r="E267" s="349">
        <v>0</v>
      </c>
      <c r="F267" s="349">
        <v>0</v>
      </c>
      <c r="G267" s="350">
        <f t="shared" si="0"/>
        <v>1816.49804</v>
      </c>
      <c r="H267" s="350">
        <f t="shared" si="1"/>
        <v>0.4699999999998</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5503.51</v>
      </c>
      <c r="D268" s="349">
        <f>'PR-RAS'!E272</f>
        <v>0</v>
      </c>
      <c r="E268" s="349">
        <v>0</v>
      </c>
      <c r="F268" s="349">
        <v>0</v>
      </c>
      <c r="G268" s="350">
        <f t="shared" si="0"/>
        <v>1469.43717</v>
      </c>
      <c r="H268" s="350">
        <f t="shared" si="1"/>
        <v>0.489999999999782</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763043.4</v>
      </c>
      <c r="D295" s="349">
        <f>'PR-RAS'!E299</f>
        <v>869942.77</v>
      </c>
      <c r="E295" s="349">
        <v>0</v>
      </c>
      <c r="F295" s="349">
        <v>0</v>
      </c>
      <c r="G295" s="350">
        <f t="shared" si="12"/>
        <v>735861.10836</v>
      </c>
      <c r="H295" s="350">
        <f t="shared" si="13"/>
        <v>0.630000000004657</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7842.91000000003</v>
      </c>
      <c r="D296" s="349">
        <f>'PR-RAS'!E300</f>
        <v>0</v>
      </c>
      <c r="E296" s="349">
        <v>0</v>
      </c>
      <c r="F296" s="349">
        <v>0</v>
      </c>
      <c r="G296" s="350">
        <f t="shared" si="12"/>
        <v>2313.65845000001</v>
      </c>
      <c r="H296" s="350">
        <f t="shared" si="13"/>
        <v>0.0899999999674037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21904.59</v>
      </c>
      <c r="E297" s="349">
        <v>0</v>
      </c>
      <c r="F297" s="349">
        <v>0</v>
      </c>
      <c r="G297" s="350">
        <f t="shared" si="12"/>
        <v>12967.51728</v>
      </c>
      <c r="H297" s="350">
        <f t="shared" si="13"/>
        <v>0.410000000032596</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29443.01</v>
      </c>
      <c r="D298" s="349">
        <f>'PR-RAS'!E302</f>
        <v>23668.9</v>
      </c>
      <c r="E298" s="349">
        <v>0</v>
      </c>
      <c r="F298" s="349">
        <v>0</v>
      </c>
      <c r="G298" s="350">
        <f t="shared" si="12"/>
        <v>22803.90057</v>
      </c>
      <c r="H298" s="350">
        <f t="shared" si="13"/>
        <v>0.109999999996944</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55296.24</v>
      </c>
      <c r="E300" s="349">
        <v>0</v>
      </c>
      <c r="F300" s="349">
        <v>0</v>
      </c>
      <c r="G300" s="350">
        <f t="shared" si="12"/>
        <v>33067.15152</v>
      </c>
      <c r="H300" s="350">
        <f t="shared" si="13"/>
        <v>0.239999999997963</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13617.02</v>
      </c>
      <c r="D355" s="349">
        <f>'PR-RAS'!E360</f>
        <v>49500.55</v>
      </c>
      <c r="E355" s="349">
        <v>0</v>
      </c>
      <c r="F355" s="349">
        <v>0</v>
      </c>
      <c r="G355" s="350">
        <f t="shared" si="12"/>
        <v>39866.81448</v>
      </c>
      <c r="H355" s="350">
        <f t="shared" si="13"/>
        <v>0.469999999997526</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13617.02</v>
      </c>
      <c r="D368" s="349">
        <f>'PR-RAS'!E373</f>
        <v>28254.3</v>
      </c>
      <c r="E368" s="349">
        <v>0</v>
      </c>
      <c r="F368" s="349">
        <v>0</v>
      </c>
      <c r="G368" s="350">
        <f t="shared" si="12"/>
        <v>25736.10254</v>
      </c>
      <c r="H368" s="350">
        <f t="shared" si="13"/>
        <v>0.320000000003347</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10100.75</v>
      </c>
      <c r="D374" s="349">
        <f>'PR-RAS'!E379</f>
        <v>21448.06</v>
      </c>
      <c r="E374" s="349">
        <v>0</v>
      </c>
      <c r="F374" s="349">
        <v>0</v>
      </c>
      <c r="G374" s="350">
        <f t="shared" si="12"/>
        <v>19767.83251</v>
      </c>
      <c r="H374" s="350">
        <f t="shared" si="13"/>
        <v>0.31000000000131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913.75</v>
      </c>
      <c r="D375" s="349">
        <f>'PR-RAS'!E380</f>
        <v>125</v>
      </c>
      <c r="E375" s="349">
        <v>0</v>
      </c>
      <c r="F375" s="349">
        <v>0</v>
      </c>
      <c r="G375" s="350">
        <f t="shared" si="12"/>
        <v>435.2425</v>
      </c>
      <c r="H375" s="350">
        <f t="shared" si="13"/>
        <v>0.25</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299</v>
      </c>
      <c r="D380" s="349">
        <f>'PR-RAS'!E385</f>
        <v>15201.52</v>
      </c>
      <c r="E380" s="349">
        <v>0</v>
      </c>
      <c r="F380" s="349">
        <v>0</v>
      </c>
      <c r="G380" s="350">
        <f t="shared" si="12"/>
        <v>11636.07316</v>
      </c>
      <c r="H380" s="350">
        <f t="shared" si="13"/>
        <v>0.479999999999563</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8888</v>
      </c>
      <c r="D381" s="349">
        <f>'PR-RAS'!E386</f>
        <v>6121.54</v>
      </c>
      <c r="E381" s="349">
        <v>0</v>
      </c>
      <c r="F381" s="349">
        <v>0</v>
      </c>
      <c r="G381" s="350">
        <f t="shared" si="12"/>
        <v>8029.8104</v>
      </c>
      <c r="H381" s="350">
        <f t="shared" si="13"/>
        <v>0.460000000000036</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3516.27</v>
      </c>
      <c r="D388" s="349">
        <f>'PR-RAS'!E393</f>
        <v>6806.24</v>
      </c>
      <c r="E388" s="349">
        <v>0</v>
      </c>
      <c r="F388" s="349">
        <v>0</v>
      </c>
      <c r="G388" s="350">
        <f t="shared" si="12"/>
        <v>6628.82625</v>
      </c>
      <c r="H388" s="350">
        <f t="shared" si="13"/>
        <v>0.509999999999764</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3516.27</v>
      </c>
      <c r="D389" s="349">
        <f>'PR-RAS'!E394</f>
        <v>6806.24</v>
      </c>
      <c r="E389" s="349">
        <v>0</v>
      </c>
      <c r="F389" s="349">
        <v>0</v>
      </c>
      <c r="G389" s="350">
        <f t="shared" si="12"/>
        <v>6645.955</v>
      </c>
      <c r="H389" s="350">
        <f t="shared" si="13"/>
        <v>0.509999999999764</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21246.25</v>
      </c>
      <c r="E407" s="349">
        <v>0</v>
      </c>
      <c r="F407" s="349">
        <v>0</v>
      </c>
      <c r="G407" s="350">
        <f t="shared" si="12"/>
        <v>17251.955</v>
      </c>
      <c r="H407" s="350">
        <f t="shared" si="13"/>
        <v>0.25</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21246.25</v>
      </c>
      <c r="E408" s="349">
        <v>0</v>
      </c>
      <c r="F408" s="349">
        <v>0</v>
      </c>
      <c r="G408" s="350">
        <f t="shared" si="12"/>
        <v>17294.4475</v>
      </c>
      <c r="H408" s="350">
        <f t="shared" si="13"/>
        <v>0.25</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13617.02</v>
      </c>
      <c r="D413" s="349">
        <f>'PR-RAS'!E418</f>
        <v>49500.55</v>
      </c>
      <c r="E413" s="349">
        <v>0</v>
      </c>
      <c r="F413" s="349">
        <v>0</v>
      </c>
      <c r="G413" s="350">
        <f t="shared" si="12"/>
        <v>46398.66544</v>
      </c>
      <c r="H413" s="350">
        <f t="shared" si="13"/>
        <v>0.469999999997526</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770886.31</v>
      </c>
      <c r="D417" s="349">
        <f>'PR-RAS'!E422</f>
        <v>848038.18</v>
      </c>
      <c r="E417" s="349">
        <v>0</v>
      </c>
      <c r="F417" s="349">
        <v>0</v>
      </c>
      <c r="G417" s="350">
        <f t="shared" si="12"/>
        <v>1026256.47072</v>
      </c>
      <c r="H417" s="350">
        <f t="shared" si="13"/>
        <v>0.490000000107102</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776660.42</v>
      </c>
      <c r="D418" s="349">
        <f>'PR-RAS'!E423</f>
        <v>919443.32</v>
      </c>
      <c r="E418" s="349">
        <v>0</v>
      </c>
      <c r="F418" s="349">
        <v>0</v>
      </c>
      <c r="G418" s="350">
        <f t="shared" si="12"/>
        <v>1090683.12402</v>
      </c>
      <c r="H418" s="350">
        <f t="shared" si="13"/>
        <v>0.740000000107102</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5774.10999999999</v>
      </c>
      <c r="D420" s="349">
        <f>'PR-RAS'!E425</f>
        <v>71405.14</v>
      </c>
      <c r="E420" s="349">
        <v>0</v>
      </c>
      <c r="F420" s="349">
        <v>0</v>
      </c>
      <c r="G420" s="350">
        <f t="shared" si="12"/>
        <v>62256.85941</v>
      </c>
      <c r="H420" s="350">
        <f t="shared" si="13"/>
        <v>0.25</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29443.01</v>
      </c>
      <c r="D421" s="349">
        <f>'PR-RAS'!E426</f>
        <v>23668.9</v>
      </c>
      <c r="E421" s="349">
        <v>0</v>
      </c>
      <c r="F421" s="349">
        <v>0</v>
      </c>
      <c r="G421" s="350">
        <f t="shared" si="12"/>
        <v>32247.9402</v>
      </c>
      <c r="H421" s="350">
        <f t="shared" si="13"/>
        <v>0.109999999996944</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55296.24</v>
      </c>
      <c r="E423" s="349">
        <v>0</v>
      </c>
      <c r="F423" s="349">
        <v>0</v>
      </c>
      <c r="G423" s="350">
        <f t="shared" si="12"/>
        <v>46670.02656</v>
      </c>
      <c r="H423" s="350">
        <f t="shared" si="13"/>
        <v>0.239999999997963</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770886.31</v>
      </c>
      <c r="D637" s="349">
        <f>'PR-RAS'!E643</f>
        <v>848038.18</v>
      </c>
      <c r="E637" s="349">
        <v>0</v>
      </c>
      <c r="F637" s="349">
        <v>0</v>
      </c>
      <c r="G637" s="350">
        <f t="shared" si="14"/>
        <v>1568988.25812</v>
      </c>
      <c r="H637" s="350">
        <f t="shared" si="15"/>
        <v>0.490000000107102</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776660.42</v>
      </c>
      <c r="D638" s="349">
        <f>'PR-RAS'!E644</f>
        <v>919443.32</v>
      </c>
      <c r="E638" s="349">
        <v>0</v>
      </c>
      <c r="F638" s="349">
        <v>0</v>
      </c>
      <c r="G638" s="350">
        <f t="shared" si="14"/>
        <v>1666103.47722</v>
      </c>
      <c r="H638" s="350">
        <f t="shared" si="15"/>
        <v>0.740000000107102</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5774.10999999999</v>
      </c>
      <c r="D640" s="349">
        <f>'PR-RAS'!E646</f>
        <v>71405.14</v>
      </c>
      <c r="E640" s="349">
        <v>0</v>
      </c>
      <c r="F640" s="349">
        <v>0</v>
      </c>
      <c r="G640" s="350">
        <f t="shared" si="14"/>
        <v>94945.42521</v>
      </c>
      <c r="H640" s="350">
        <f t="shared" si="15"/>
        <v>0.25</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29443.01</v>
      </c>
      <c r="D641" s="349">
        <f>'PR-RAS'!E647</f>
        <v>23668.9</v>
      </c>
      <c r="E641" s="349">
        <v>0</v>
      </c>
      <c r="F641" s="349">
        <v>0</v>
      </c>
      <c r="G641" s="350">
        <f t="shared" si="14"/>
        <v>49139.7184</v>
      </c>
      <c r="H641" s="350">
        <f t="shared" si="15"/>
        <v>0.109999999996944</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23668.9</v>
      </c>
      <c r="D643" s="349">
        <f>'PR-RAS'!E649</f>
        <v>0</v>
      </c>
      <c r="E643" s="349">
        <v>0</v>
      </c>
      <c r="F643" s="349">
        <v>0</v>
      </c>
      <c r="G643" s="350">
        <f t="shared" si="14"/>
        <v>15195.4338</v>
      </c>
      <c r="H643" s="350">
        <f t="shared" si="15"/>
        <v>0.0999999999876309</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47736.24</v>
      </c>
      <c r="E644" s="349">
        <v>0</v>
      </c>
      <c r="F644" s="349">
        <v>0</v>
      </c>
      <c r="G644" s="350">
        <f t="shared" si="14"/>
        <v>61388.80464</v>
      </c>
      <c r="H644" s="350">
        <f t="shared" si="15"/>
        <v>0.240000000012515</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54881.25</v>
      </c>
      <c r="D645" s="349">
        <f>'PR-RAS'!E651</f>
        <v>0</v>
      </c>
      <c r="E645" s="349">
        <v>0</v>
      </c>
      <c r="F645" s="349">
        <v>0</v>
      </c>
      <c r="G645" s="350">
        <f t="shared" si="14"/>
        <v>35343.525</v>
      </c>
      <c r="H645" s="350">
        <f t="shared" si="15"/>
        <v>0.25</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19684.68</v>
      </c>
      <c r="D646" s="349">
        <f>'PR-RAS'!E653</f>
        <v>15645.37</v>
      </c>
      <c r="E646" s="349">
        <v>0</v>
      </c>
      <c r="F646" s="349">
        <v>0</v>
      </c>
      <c r="G646" s="350">
        <f t="shared" si="14"/>
        <v>32879.1459</v>
      </c>
      <c r="H646" s="350">
        <f t="shared" si="15"/>
        <v>0.690000000000509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796787.57</v>
      </c>
      <c r="D647" s="349">
        <f>'PR-RAS'!E654</f>
        <v>156586.14</v>
      </c>
      <c r="E647" s="349">
        <v>0</v>
      </c>
      <c r="F647" s="349">
        <v>0</v>
      </c>
      <c r="G647" s="350">
        <f t="shared" si="14"/>
        <v>717034.0631</v>
      </c>
      <c r="H647" s="350">
        <f t="shared" si="15"/>
        <v>0.570000000065193</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800826.88</v>
      </c>
      <c r="D648" s="349">
        <f>'PR-RAS'!E655</f>
        <v>172231.51</v>
      </c>
      <c r="E648" s="349">
        <v>0</v>
      </c>
      <c r="F648" s="349">
        <v>0</v>
      </c>
      <c r="G648" s="350">
        <f t="shared" si="14"/>
        <v>741002.5653</v>
      </c>
      <c r="H648" s="350">
        <f t="shared" si="15"/>
        <v>0.60999999998603</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15645.37</v>
      </c>
      <c r="D649" s="349">
        <f>'PR-RAS'!E656</f>
        <v>0</v>
      </c>
      <c r="E649" s="349">
        <v>0</v>
      </c>
      <c r="F649" s="349">
        <v>0</v>
      </c>
      <c r="G649" s="350">
        <f t="shared" si="14"/>
        <v>10138.19976</v>
      </c>
      <c r="H649" s="350">
        <f t="shared" si="15"/>
        <v>0.369999999995343</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31</v>
      </c>
      <c r="D651" s="349">
        <f>'PR-RAS'!E658</f>
        <v>31</v>
      </c>
      <c r="E651" s="349">
        <v>0</v>
      </c>
      <c r="F651" s="349">
        <v>0</v>
      </c>
      <c r="G651" s="350">
        <f t="shared" si="14"/>
        <v>60.45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25</v>
      </c>
      <c r="D653" s="349">
        <f>'PR-RAS'!E660</f>
        <v>25</v>
      </c>
      <c r="E653" s="349">
        <v>0</v>
      </c>
      <c r="F653" s="349">
        <v>0</v>
      </c>
      <c r="G653" s="350">
        <f t="shared" si="14"/>
        <v>48.9</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675799.02</v>
      </c>
      <c r="D676" s="349">
        <f>'PR-RAS'!E683</f>
        <v>736966.96</v>
      </c>
      <c r="E676" s="349">
        <v>0</v>
      </c>
      <c r="F676" s="349">
        <v>0</v>
      </c>
      <c r="G676" s="350">
        <f t="shared" si="14"/>
        <v>1451069.7345</v>
      </c>
      <c r="H676" s="350">
        <f t="shared" si="15"/>
        <v>0.0600000000558794</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11079.41</v>
      </c>
      <c r="D696" s="349">
        <f>'PR-RAS'!E703</f>
        <v>0</v>
      </c>
      <c r="E696" s="349">
        <v>0</v>
      </c>
      <c r="F696" s="349">
        <v>0</v>
      </c>
      <c r="G696" s="350">
        <f t="shared" si="14"/>
        <v>7700.18995</v>
      </c>
      <c r="H696" s="350">
        <f t="shared" si="15"/>
        <v>0.409999999999854</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15854.88</v>
      </c>
      <c r="D717" s="349">
        <f>'PR-RAS'!E724</f>
        <v>10778.77</v>
      </c>
      <c r="E717" s="349">
        <v>0</v>
      </c>
      <c r="F717" s="349">
        <v>0</v>
      </c>
      <c r="G717" s="350">
        <f t="shared" si="14"/>
        <v>26787.29272</v>
      </c>
      <c r="H717" s="350">
        <f t="shared" si="15"/>
        <v>0.350000000000364</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21694.16</v>
      </c>
      <c r="D726" s="349">
        <f>'PR-RAS'!E733</f>
        <v>21942.16</v>
      </c>
      <c r="E726" s="349">
        <v>0</v>
      </c>
      <c r="F726" s="349">
        <v>0</v>
      </c>
      <c r="G726" s="350">
        <f t="shared" si="14"/>
        <v>47544.398</v>
      </c>
      <c r="H726" s="350">
        <f t="shared" si="15"/>
        <v>0.319999999999709</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23160.73</v>
      </c>
      <c r="D727" s="349">
        <f>'PR-RAS'!E734</f>
        <v>28011.91</v>
      </c>
      <c r="E727" s="349">
        <v>0</v>
      </c>
      <c r="F727" s="349">
        <v>0</v>
      </c>
      <c r="G727" s="350">
        <f t="shared" si="14"/>
        <v>57487.9833</v>
      </c>
      <c r="H727" s="350">
        <f t="shared" si="15"/>
        <v>0.360000000000582</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1364.5</v>
      </c>
      <c r="D729" s="349">
        <f>'PR-RAS'!E736</f>
        <v>1714.12</v>
      </c>
      <c r="E729" s="349">
        <v>0</v>
      </c>
      <c r="F729" s="349">
        <v>0</v>
      </c>
      <c r="G729" s="350">
        <f t="shared" si="14"/>
        <v>3489.11472</v>
      </c>
      <c r="H729" s="350">
        <f t="shared" si="15"/>
        <v>0.619999999999891</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669.35</v>
      </c>
      <c r="E733" s="349">
        <v>0</v>
      </c>
      <c r="F733" s="349">
        <v>0</v>
      </c>
      <c r="G733" s="350">
        <f t="shared" si="14"/>
        <v>979.9284</v>
      </c>
      <c r="H733" s="350">
        <f t="shared" si="15"/>
        <v>0.350000000000023</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163.09</v>
      </c>
      <c r="D736" s="349">
        <f>'PR-RAS'!E743</f>
        <v>195</v>
      </c>
      <c r="E736" s="349">
        <v>0</v>
      </c>
      <c r="F736" s="349">
        <v>0</v>
      </c>
      <c r="G736" s="350">
        <f t="shared" ref="G736:G737" si="28">(B736/1000)*(C736*1+D736*2)</f>
        <v>406.52115</v>
      </c>
      <c r="H736" s="350">
        <f t="shared" ref="H736:H737" si="29">ABS(C736-ROUND(C736,0))+ABS(D736-ROUND(D736,0))</f>
        <v>0.0900000000000034</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3414.47</v>
      </c>
      <c r="E848" s="349">
        <v>0</v>
      </c>
      <c r="F848" s="349">
        <v>0</v>
      </c>
      <c r="G848" s="350">
        <f t="shared" si="34"/>
        <v>5784.11218</v>
      </c>
      <c r="H848" s="350">
        <f t="shared" si="35"/>
        <v>0.4699999999998</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585650.6</v>
      </c>
      <c r="D1011" s="352">
        <f>BILANCA!E6</f>
        <v>587389.02</v>
      </c>
      <c r="E1011" s="352">
        <v>0</v>
      </c>
      <c r="F1011" s="352">
        <v>0</v>
      </c>
      <c r="G1011" s="353">
        <f t="shared" ref="G1011:G1306" si="38">B1011/1000*C1011+B1011/500*D1011</f>
        <v>1760.42864</v>
      </c>
      <c r="H1011" s="353">
        <f t="shared" si="35"/>
        <v>0.419999999925494</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515123.98</v>
      </c>
      <c r="D1012" s="349">
        <f>BILANCA!E7</f>
        <v>525334.07</v>
      </c>
      <c r="E1012" s="349">
        <v>0</v>
      </c>
      <c r="F1012" s="349">
        <v>0</v>
      </c>
      <c r="G1012" s="350">
        <f t="shared" si="38"/>
        <v>3131.58424</v>
      </c>
      <c r="H1012" s="350">
        <f t="shared" si="35"/>
        <v>0.0899999999674037</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28289.87</v>
      </c>
      <c r="D1013" s="349">
        <f>BILANCA!E8</f>
        <v>28289.87</v>
      </c>
      <c r="E1013" s="349">
        <v>0</v>
      </c>
      <c r="F1013" s="349">
        <v>0</v>
      </c>
      <c r="G1013" s="350">
        <f t="shared" si="38"/>
        <v>254.60883</v>
      </c>
      <c r="H1013" s="350">
        <f t="shared" si="35"/>
        <v>0.260000000002037</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28289.87</v>
      </c>
      <c r="D1014" s="349">
        <f>BILANCA!E9</f>
        <v>28289.87</v>
      </c>
      <c r="E1014" s="349">
        <v>0</v>
      </c>
      <c r="F1014" s="349">
        <v>0</v>
      </c>
      <c r="G1014" s="350">
        <f t="shared" si="38"/>
        <v>339.47844</v>
      </c>
      <c r="H1014" s="350">
        <f t="shared" si="35"/>
        <v>0.260000000002037</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486834.11</v>
      </c>
      <c r="D1017" s="349">
        <f>BILANCA!E12</f>
        <v>497044.2</v>
      </c>
      <c r="E1017" s="349">
        <v>0</v>
      </c>
      <c r="F1017" s="349">
        <v>0</v>
      </c>
      <c r="G1017" s="350">
        <f t="shared" si="38"/>
        <v>10366.45757</v>
      </c>
      <c r="H1017" s="350">
        <f t="shared" si="35"/>
        <v>0.309999999939464</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265590.93</v>
      </c>
      <c r="D1018" s="349">
        <f>BILANCA!E13</f>
        <v>269372.94</v>
      </c>
      <c r="E1018" s="349">
        <v>0</v>
      </c>
      <c r="F1018" s="349">
        <v>0</v>
      </c>
      <c r="G1018" s="350">
        <f t="shared" si="38"/>
        <v>6434.69448</v>
      </c>
      <c r="H1018" s="350">
        <f t="shared" si="35"/>
        <v>0.130000000121072</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836370.83</v>
      </c>
      <c r="D1020" s="349">
        <f>BILANCA!E15</f>
        <v>857617.08</v>
      </c>
      <c r="E1020" s="349">
        <v>0</v>
      </c>
      <c r="F1020" s="349">
        <v>0</v>
      </c>
      <c r="G1020" s="350">
        <f t="shared" si="38"/>
        <v>25516.0499</v>
      </c>
      <c r="H1020" s="350">
        <f t="shared" si="35"/>
        <v>0.25</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570779.9</v>
      </c>
      <c r="D1023" s="349">
        <f>BILANCA!E18</f>
        <v>588244.14</v>
      </c>
      <c r="E1023" s="349">
        <v>0</v>
      </c>
      <c r="F1023" s="349">
        <v>0</v>
      </c>
      <c r="G1023" s="350">
        <f t="shared" si="38"/>
        <v>22714.48634</v>
      </c>
      <c r="H1023" s="350">
        <f t="shared" si="35"/>
        <v>0.239999999990687</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221243.18</v>
      </c>
      <c r="D1024" s="349">
        <f>BILANCA!E19</f>
        <v>227671.26</v>
      </c>
      <c r="E1024" s="349">
        <v>0</v>
      </c>
      <c r="F1024" s="349">
        <v>0</v>
      </c>
      <c r="G1024" s="350">
        <f t="shared" si="38"/>
        <v>9472.1998</v>
      </c>
      <c r="H1024" s="350">
        <f t="shared" si="35"/>
        <v>0.439999999944121</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111730.3</v>
      </c>
      <c r="D1025" s="349">
        <f>BILANCA!E20</f>
        <v>102074.69</v>
      </c>
      <c r="E1025" s="349">
        <v>0</v>
      </c>
      <c r="F1025" s="349">
        <v>0</v>
      </c>
      <c r="G1025" s="350">
        <f t="shared" si="38"/>
        <v>4738.1952</v>
      </c>
      <c r="H1025" s="350">
        <f t="shared" si="35"/>
        <v>0.610000000000582</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3383.95</v>
      </c>
      <c r="D1026" s="349">
        <f>BILANCA!E21</f>
        <v>3383.95</v>
      </c>
      <c r="E1026" s="349">
        <v>0</v>
      </c>
      <c r="F1026" s="349">
        <v>0</v>
      </c>
      <c r="G1026" s="350">
        <f t="shared" si="38"/>
        <v>162.4296</v>
      </c>
      <c r="H1026" s="350">
        <f t="shared" si="35"/>
        <v>0.100000000000364</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16073.01</v>
      </c>
      <c r="D1027" s="349">
        <f>BILANCA!E22</f>
        <v>16073.01</v>
      </c>
      <c r="E1027" s="349">
        <v>0</v>
      </c>
      <c r="F1027" s="349">
        <v>0</v>
      </c>
      <c r="G1027" s="350">
        <f t="shared" si="38"/>
        <v>819.72351</v>
      </c>
      <c r="H1027" s="350">
        <f t="shared" si="35"/>
        <v>0.0200000000004366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50664.87</v>
      </c>
      <c r="D1030" s="349">
        <f>BILANCA!E25</f>
        <v>65866.39</v>
      </c>
      <c r="E1030" s="349">
        <v>0</v>
      </c>
      <c r="F1030" s="349">
        <v>0</v>
      </c>
      <c r="G1030" s="350">
        <f t="shared" si="38"/>
        <v>3647.953</v>
      </c>
      <c r="H1030" s="350">
        <f t="shared" si="35"/>
        <v>0.519999999996799</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98343.73</v>
      </c>
      <c r="D1031" s="349">
        <f>BILANCA!E26</f>
        <v>113277.24</v>
      </c>
      <c r="E1031" s="349">
        <v>0</v>
      </c>
      <c r="F1031" s="349">
        <v>0</v>
      </c>
      <c r="G1031" s="350">
        <f t="shared" si="38"/>
        <v>6822.86241</v>
      </c>
      <c r="H1031" s="350">
        <f t="shared" si="35"/>
        <v>0.510000000009313</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58952.68</v>
      </c>
      <c r="D1033" s="349">
        <f>BILANCA!E28</f>
        <v>73004.02</v>
      </c>
      <c r="E1033" s="349">
        <v>0</v>
      </c>
      <c r="F1033" s="349">
        <v>0</v>
      </c>
      <c r="G1033" s="350">
        <f t="shared" si="38"/>
        <v>4714.09656</v>
      </c>
      <c r="H1033" s="350">
        <f t="shared" si="35"/>
        <v>0.340000000003783</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67770.87</v>
      </c>
      <c r="D1041" s="349">
        <f>BILANCA!E36</f>
        <v>74577.11</v>
      </c>
      <c r="E1041" s="349">
        <v>0</v>
      </c>
      <c r="F1041" s="349">
        <v>0</v>
      </c>
      <c r="G1041" s="350">
        <f t="shared" si="38"/>
        <v>6724.67779</v>
      </c>
      <c r="H1041" s="350">
        <f t="shared" si="35"/>
        <v>0.240000000005239</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67770.87</v>
      </c>
      <c r="D1045" s="349">
        <f>BILANCA!E40</f>
        <v>74577.11</v>
      </c>
      <c r="E1045" s="349">
        <v>0</v>
      </c>
      <c r="F1045" s="349">
        <v>0</v>
      </c>
      <c r="G1045" s="350">
        <f t="shared" si="38"/>
        <v>7592.37815</v>
      </c>
      <c r="H1045" s="350">
        <f t="shared" si="35"/>
        <v>0.240000000005239</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42892.6</v>
      </c>
      <c r="D1059" s="349">
        <f>BILANCA!E54</f>
        <v>43547.11</v>
      </c>
      <c r="E1059" s="349">
        <v>0</v>
      </c>
      <c r="F1059" s="349">
        <v>0</v>
      </c>
      <c r="G1059" s="350">
        <f t="shared" si="38"/>
        <v>6369.35418</v>
      </c>
      <c r="H1059" s="350">
        <f t="shared" si="35"/>
        <v>0.510000000002037</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42892.6</v>
      </c>
      <c r="D1060" s="349">
        <f>BILANCA!E55</f>
        <v>43547.11</v>
      </c>
      <c r="E1060" s="349">
        <v>0</v>
      </c>
      <c r="F1060" s="349">
        <v>0</v>
      </c>
      <c r="G1060" s="350">
        <f t="shared" si="38"/>
        <v>6499.341</v>
      </c>
      <c r="H1060" s="350">
        <f t="shared" si="35"/>
        <v>0.510000000002037</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70526.62</v>
      </c>
      <c r="D1074" s="349">
        <f>BILANCA!E69</f>
        <v>62054.95</v>
      </c>
      <c r="E1074" s="349">
        <v>0</v>
      </c>
      <c r="F1074" s="349">
        <v>0</v>
      </c>
      <c r="G1074" s="350">
        <f t="shared" si="38"/>
        <v>12456.73728</v>
      </c>
      <c r="H1074" s="350">
        <f t="shared" si="35"/>
        <v>0.430000000007567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15645.37</v>
      </c>
      <c r="D1075" s="349">
        <f>BILANCA!E70</f>
        <v>0</v>
      </c>
      <c r="E1075" s="349">
        <v>0</v>
      </c>
      <c r="F1075" s="349">
        <v>0</v>
      </c>
      <c r="G1075" s="350">
        <f t="shared" si="38"/>
        <v>1016.94905</v>
      </c>
      <c r="H1075" s="350">
        <f t="shared" si="35"/>
        <v>0.3700000000008</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15216.03</v>
      </c>
      <c r="D1076" s="349">
        <f>BILANCA!E71</f>
        <v>0</v>
      </c>
      <c r="E1076" s="349">
        <v>0</v>
      </c>
      <c r="F1076" s="349">
        <v>0</v>
      </c>
      <c r="G1076" s="350">
        <f t="shared" si="38"/>
        <v>1004.25798</v>
      </c>
      <c r="H1076" s="350">
        <f t="shared" si="35"/>
        <v>0.0300000000006548</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15216.03</v>
      </c>
      <c r="D1078" s="349">
        <f>BILANCA!E73</f>
        <v>0</v>
      </c>
      <c r="E1078" s="349">
        <v>0</v>
      </c>
      <c r="F1078" s="349">
        <v>0</v>
      </c>
      <c r="G1078" s="350">
        <f t="shared" si="38"/>
        <v>1034.69004</v>
      </c>
      <c r="H1078" s="350">
        <f t="shared" si="35"/>
        <v>0.0300000000006548</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429.34</v>
      </c>
      <c r="D1085" s="349">
        <f>BILANCA!E80</f>
        <v>0</v>
      </c>
      <c r="E1085" s="349">
        <v>0</v>
      </c>
      <c r="F1085" s="349">
        <v>0</v>
      </c>
      <c r="G1085" s="350">
        <f t="shared" si="38"/>
        <v>32.2005</v>
      </c>
      <c r="H1085" s="350">
        <f t="shared" si="35"/>
        <v>0.339999999999975</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73</v>
      </c>
      <c r="E1087" s="349">
        <v>0</v>
      </c>
      <c r="F1087" s="349">
        <v>0</v>
      </c>
      <c r="G1087" s="350">
        <f t="shared" si="38"/>
        <v>11.242</v>
      </c>
      <c r="H1087" s="350">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73</v>
      </c>
      <c r="E1092" s="349">
        <v>0</v>
      </c>
      <c r="F1092" s="349">
        <v>0</v>
      </c>
      <c r="G1092" s="350">
        <f t="shared" si="38"/>
        <v>11.972</v>
      </c>
      <c r="H1092" s="350">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61981.95</v>
      </c>
      <c r="E1152" s="349">
        <v>0</v>
      </c>
      <c r="F1152" s="349">
        <v>0</v>
      </c>
      <c r="G1152" s="350">
        <f t="shared" si="38"/>
        <v>17602.8738</v>
      </c>
      <c r="H1152" s="350">
        <f t="shared" si="41"/>
        <v>0.0500000000029104</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55296.24</v>
      </c>
      <c r="E1155" s="349">
        <v>0</v>
      </c>
      <c r="F1155" s="349">
        <v>0</v>
      </c>
      <c r="G1155" s="350">
        <f t="shared" si="38"/>
        <v>16035.9096</v>
      </c>
      <c r="H1155" s="350">
        <f t="shared" si="41"/>
        <v>0.239999999997963</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55296.24</v>
      </c>
      <c r="E1161" s="349">
        <v>0</v>
      </c>
      <c r="F1161" s="349">
        <v>0</v>
      </c>
      <c r="G1161" s="350">
        <f t="shared" si="38"/>
        <v>16699.46448</v>
      </c>
      <c r="H1161" s="350">
        <f t="shared" si="41"/>
        <v>0.239999999997963</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6685.71</v>
      </c>
      <c r="E1167" s="349">
        <v>0</v>
      </c>
      <c r="F1167" s="349">
        <v>0</v>
      </c>
      <c r="G1167" s="350">
        <f t="shared" si="38"/>
        <v>2099.31294</v>
      </c>
      <c r="H1167" s="350">
        <f t="shared" si="41"/>
        <v>0.289999999999964</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54881.25</v>
      </c>
      <c r="D1176" s="349">
        <f>BILANCA!E171</f>
        <v>0</v>
      </c>
      <c r="E1176" s="349">
        <v>0</v>
      </c>
      <c r="F1176" s="349">
        <v>0</v>
      </c>
      <c r="G1176" s="350">
        <f t="shared" si="38"/>
        <v>9110.2875</v>
      </c>
      <c r="H1176" s="350">
        <f t="shared" si="41"/>
        <v>0.25</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54881.25</v>
      </c>
      <c r="D1177" s="349">
        <f>BILANCA!E172</f>
        <v>0</v>
      </c>
      <c r="E1177" s="349">
        <v>0</v>
      </c>
      <c r="F1177" s="349">
        <v>0</v>
      </c>
      <c r="G1177" s="350">
        <f t="shared" si="38"/>
        <v>9165.16875</v>
      </c>
      <c r="H1177" s="350">
        <f t="shared" si="41"/>
        <v>0.25</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585650.6</v>
      </c>
      <c r="D1180" s="349">
        <f>BILANCA!E176</f>
        <v>587389.02</v>
      </c>
      <c r="E1180" s="349">
        <v>0</v>
      </c>
      <c r="F1180" s="349">
        <v>0</v>
      </c>
      <c r="G1180" s="350">
        <f t="shared" si="38"/>
        <v>299272.8688</v>
      </c>
      <c r="H1180" s="350">
        <f t="shared" si="41"/>
        <v>0.42000000004191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56616.05</v>
      </c>
      <c r="D1181" s="349">
        <f>BILANCA!E177</f>
        <v>63631.34</v>
      </c>
      <c r="E1181" s="349">
        <v>0</v>
      </c>
      <c r="F1181" s="349">
        <v>0</v>
      </c>
      <c r="G1181" s="350">
        <f t="shared" si="38"/>
        <v>31443.26283</v>
      </c>
      <c r="H1181" s="350">
        <f t="shared" si="41"/>
        <v>0.390000000006694</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56616.05</v>
      </c>
      <c r="D1182" s="349">
        <f>BILANCA!E178</f>
        <v>63438.34</v>
      </c>
      <c r="E1182" s="349">
        <v>0</v>
      </c>
      <c r="F1182" s="349">
        <v>0</v>
      </c>
      <c r="G1182" s="350">
        <f t="shared" si="38"/>
        <v>31560.74956</v>
      </c>
      <c r="H1182" s="350">
        <f t="shared" si="41"/>
        <v>0.390000000006694</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54810.01</v>
      </c>
      <c r="D1183" s="349">
        <f>BILANCA!E179</f>
        <v>58120.16</v>
      </c>
      <c r="E1183" s="349">
        <v>0</v>
      </c>
      <c r="F1183" s="349">
        <v>0</v>
      </c>
      <c r="G1183" s="350">
        <f t="shared" si="38"/>
        <v>29591.70709</v>
      </c>
      <c r="H1183" s="350">
        <f t="shared" si="41"/>
        <v>0.17000000000553</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1806.04</v>
      </c>
      <c r="D1184" s="349">
        <f>BILANCA!E180</f>
        <v>5299.2</v>
      </c>
      <c r="E1184" s="349">
        <v>0</v>
      </c>
      <c r="F1184" s="349">
        <v>0</v>
      </c>
      <c r="G1184" s="350">
        <f t="shared" si="38"/>
        <v>2158.37256</v>
      </c>
      <c r="H1184" s="350">
        <f t="shared" si="41"/>
        <v>0.239999999999782</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18.98</v>
      </c>
      <c r="E1185" s="349">
        <v>0</v>
      </c>
      <c r="F1185" s="349">
        <v>0</v>
      </c>
      <c r="G1185" s="350">
        <f t="shared" si="38"/>
        <v>6.643</v>
      </c>
      <c r="H1185" s="350">
        <f t="shared" si="41"/>
        <v>0.0199999999999996</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18.98</v>
      </c>
      <c r="E1188" s="349">
        <v>0</v>
      </c>
      <c r="F1188" s="349">
        <v>0</v>
      </c>
      <c r="G1188" s="350">
        <f t="shared" si="38"/>
        <v>6.75688</v>
      </c>
      <c r="H1188" s="350">
        <f t="shared" si="41"/>
        <v>0.0199999999999996</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120</v>
      </c>
      <c r="E1201" s="349">
        <v>0</v>
      </c>
      <c r="F1201" s="349">
        <v>0</v>
      </c>
      <c r="G1201" s="350">
        <f t="shared" si="38"/>
        <v>45.84</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120</v>
      </c>
      <c r="E1203" s="349">
        <v>0</v>
      </c>
      <c r="F1203" s="349">
        <v>0</v>
      </c>
      <c r="G1203" s="350">
        <f t="shared" si="44"/>
        <v>46.32</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73</v>
      </c>
      <c r="E1251" s="349">
        <v>0</v>
      </c>
      <c r="F1251" s="349">
        <v>0</v>
      </c>
      <c r="G1251" s="350">
        <f>B1251/1000*C1251+B1251/500*D1251</f>
        <v>35.186</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529034.55</v>
      </c>
      <c r="D1255" s="349">
        <f>BILANCA!E251</f>
        <v>523757.68</v>
      </c>
      <c r="E1255" s="349">
        <v>0</v>
      </c>
      <c r="F1255" s="349">
        <v>0</v>
      </c>
      <c r="G1255" s="350">
        <f t="shared" si="38"/>
        <v>386254.72795</v>
      </c>
      <c r="H1255" s="350">
        <f t="shared" si="41"/>
        <v>0.769999999960419</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505365.65</v>
      </c>
      <c r="D1256" s="349">
        <f>BILANCA!E252</f>
        <v>516197.68</v>
      </c>
      <c r="E1256" s="349">
        <v>0</v>
      </c>
      <c r="F1256" s="349">
        <v>0</v>
      </c>
      <c r="G1256" s="350">
        <f t="shared" si="38"/>
        <v>378289.20846</v>
      </c>
      <c r="H1256" s="350">
        <f t="shared" si="41"/>
        <v>0.669999999983702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505365.65</v>
      </c>
      <c r="D1257" s="349">
        <f>BILANCA!E253</f>
        <v>516197.68</v>
      </c>
      <c r="E1257" s="349">
        <v>0</v>
      </c>
      <c r="F1257" s="349">
        <v>0</v>
      </c>
      <c r="G1257" s="350">
        <f t="shared" si="38"/>
        <v>379826.96947</v>
      </c>
      <c r="H1257" s="350">
        <f t="shared" si="41"/>
        <v>0.669999999983702</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23668.9</v>
      </c>
      <c r="D1259" s="349">
        <f>BILANCA!E255</f>
        <v>-47736.24</v>
      </c>
      <c r="E1259" s="349">
        <v>0</v>
      </c>
      <c r="F1259" s="349">
        <v>0</v>
      </c>
      <c r="G1259" s="350">
        <f t="shared" si="38"/>
        <v>-17879.09142</v>
      </c>
      <c r="H1259" s="350">
        <f t="shared" si="41"/>
        <v>0.339999999996508</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23668.9</v>
      </c>
      <c r="D1260" s="349">
        <f>BILANCA!E256</f>
        <v>0</v>
      </c>
      <c r="E1260" s="349">
        <v>0</v>
      </c>
      <c r="F1260" s="349">
        <v>0</v>
      </c>
      <c r="G1260" s="350">
        <f t="shared" si="38"/>
        <v>5917.225</v>
      </c>
      <c r="H1260" s="350">
        <f t="shared" si="41"/>
        <v>0.0999999999985448</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23668.9</v>
      </c>
      <c r="D1261" s="349">
        <f>BILANCA!E257</f>
        <v>0</v>
      </c>
      <c r="E1261" s="349">
        <v>0</v>
      </c>
      <c r="F1261" s="349">
        <v>0</v>
      </c>
      <c r="G1261" s="350">
        <f t="shared" si="38"/>
        <v>5940.8939</v>
      </c>
      <c r="H1261" s="350">
        <f t="shared" si="41"/>
        <v>0.0999999999985448</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47736.24</v>
      </c>
      <c r="E1264" s="349">
        <v>0</v>
      </c>
      <c r="F1264" s="349">
        <v>0</v>
      </c>
      <c r="G1264" s="350">
        <f t="shared" si="38"/>
        <v>24250.00992</v>
      </c>
      <c r="H1264" s="350">
        <f t="shared" si="41"/>
        <v>0.239999999997963</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47736.24</v>
      </c>
      <c r="E1265" s="349">
        <v>0</v>
      </c>
      <c r="F1265" s="349">
        <v>0</v>
      </c>
      <c r="G1265" s="350">
        <f t="shared" si="38"/>
        <v>24345.4824</v>
      </c>
      <c r="H1265" s="350">
        <f t="shared" si="41"/>
        <v>0.239999999997963</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55296.24</v>
      </c>
      <c r="E1278" s="349">
        <v>0</v>
      </c>
      <c r="F1278" s="349">
        <v>0</v>
      </c>
      <c r="G1278" s="350">
        <f t="shared" si="38"/>
        <v>29638.78464</v>
      </c>
      <c r="H1278" s="350">
        <f t="shared" si="41"/>
        <v>0.239999999997963</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55296.24</v>
      </c>
      <c r="E1281" s="349">
        <v>0</v>
      </c>
      <c r="F1281" s="349">
        <v>0</v>
      </c>
      <c r="G1281" s="350">
        <f t="shared" si="48"/>
        <v>29970.56208</v>
      </c>
      <c r="H1281" s="350">
        <f t="shared" si="49"/>
        <v>0.239999999997963</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55296.24</v>
      </c>
      <c r="E1287" s="349">
        <v>0</v>
      </c>
      <c r="F1287" s="349">
        <v>0</v>
      </c>
      <c r="G1287" s="350">
        <f t="shared" si="48"/>
        <v>30634.11696</v>
      </c>
      <c r="H1287" s="350">
        <f t="shared" si="49"/>
        <v>0.239999999997963</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61981.95</v>
      </c>
      <c r="E1306" s="349">
        <v>0</v>
      </c>
      <c r="F1306" s="349">
        <v>0</v>
      </c>
      <c r="G1306" s="350">
        <f t="shared" si="38"/>
        <v>36693.3144</v>
      </c>
      <c r="H1306" s="350">
        <f t="shared" si="41"/>
        <v>0.0500000000029104</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73</v>
      </c>
      <c r="E1311" s="349">
        <v>0</v>
      </c>
      <c r="F1311" s="349">
        <v>0</v>
      </c>
      <c r="G1311" s="350">
        <f t="shared" si="52"/>
        <v>43.946</v>
      </c>
      <c r="H1311" s="350">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6685.71</v>
      </c>
      <c r="E1338" s="349">
        <v>0</v>
      </c>
      <c r="F1338" s="349">
        <v>0</v>
      </c>
      <c r="G1338" s="350">
        <f t="shared" si="52"/>
        <v>4385.82576</v>
      </c>
      <c r="H1338" s="350">
        <f t="shared" si="41"/>
        <v>0.289999999999964</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56616.05</v>
      </c>
      <c r="D1339" s="349">
        <f>BILANCA!E336</f>
        <v>63438.34</v>
      </c>
      <c r="E1339" s="349">
        <v>0</v>
      </c>
      <c r="F1339" s="349">
        <v>0</v>
      </c>
      <c r="G1339" s="350">
        <f t="shared" si="52"/>
        <v>60369.10817</v>
      </c>
      <c r="H1339" s="350">
        <f t="shared" si="41"/>
        <v>0.389999999999418</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0</v>
      </c>
      <c r="E1340" s="349">
        <v>0</v>
      </c>
      <c r="F1340" s="349">
        <v>0</v>
      </c>
      <c r="G1340" s="350">
        <f t="shared" si="52"/>
        <v>0</v>
      </c>
      <c r="H1340" s="350">
        <f t="shared" si="41"/>
        <v>0</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120</v>
      </c>
      <c r="E1341" s="349">
        <v>0</v>
      </c>
      <c r="F1341" s="349">
        <v>0</v>
      </c>
      <c r="G1341" s="350">
        <f t="shared" si="52"/>
        <v>79.44</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73</v>
      </c>
      <c r="E1382" s="349">
        <v>0</v>
      </c>
      <c r="F1382" s="349">
        <v>0</v>
      </c>
      <c r="G1382" s="350">
        <f t="shared" si="59"/>
        <v>54.312</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776660.42</v>
      </c>
      <c r="D1510" s="349">
        <f>'RAS-funkcijski'!E114</f>
        <v>919443.32</v>
      </c>
      <c r="E1510" s="349">
        <v>0</v>
      </c>
      <c r="F1510" s="349">
        <v>0</v>
      </c>
      <c r="G1510" s="350">
        <f t="shared" si="52"/>
        <v>287710.1766</v>
      </c>
      <c r="H1510" s="350">
        <f t="shared" si="63"/>
        <v>0.739999999990687</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712029</v>
      </c>
      <c r="D1511" s="349">
        <f>'RAS-funkcijski'!E115</f>
        <v>847028.11</v>
      </c>
      <c r="E1511" s="349">
        <v>0</v>
      </c>
      <c r="F1511" s="349">
        <v>0</v>
      </c>
      <c r="G1511" s="350">
        <f t="shared" si="52"/>
        <v>267075.45942</v>
      </c>
      <c r="H1511" s="350">
        <f t="shared" si="63"/>
        <v>0.10999999998603</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712029</v>
      </c>
      <c r="D1513" s="349">
        <f>'RAS-funkcijski'!E117</f>
        <v>847028.11</v>
      </c>
      <c r="E1513" s="349">
        <v>0</v>
      </c>
      <c r="F1513" s="349">
        <v>0</v>
      </c>
      <c r="G1513" s="350">
        <f t="shared" si="52"/>
        <v>271887.62986</v>
      </c>
      <c r="H1513" s="350">
        <f t="shared" si="63"/>
        <v>0.10999999998603</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64631.42</v>
      </c>
      <c r="D1522" s="349">
        <f>'RAS-funkcijski'!E126</f>
        <v>72415.21</v>
      </c>
      <c r="E1522" s="349">
        <v>0</v>
      </c>
      <c r="F1522" s="349">
        <v>0</v>
      </c>
      <c r="G1522" s="350">
        <f t="shared" si="52"/>
        <v>25554.34448</v>
      </c>
      <c r="H1522" s="350">
        <f t="shared" si="63"/>
        <v>0.630000000004657</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776660.42</v>
      </c>
      <c r="D1537" s="364">
        <f>'RAS-funkcijski'!E141</f>
        <v>919443.32</v>
      </c>
      <c r="E1537" s="364">
        <v>0</v>
      </c>
      <c r="F1537" s="364">
        <v>0</v>
      </c>
      <c r="G1537" s="365">
        <f t="shared" si="52"/>
        <v>358329.94722</v>
      </c>
      <c r="H1537" s="365">
        <f t="shared" si="63"/>
        <v>0.739999999990687</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56616.05</v>
      </c>
      <c r="D1582" s="352"/>
      <c r="E1582" s="352">
        <v>0</v>
      </c>
      <c r="F1582" s="352">
        <v>0</v>
      </c>
      <c r="G1582" s="353">
        <f t="shared" ref="G1582:G1686" si="70">B1582/1000*C1582</f>
        <v>56.61605</v>
      </c>
      <c r="H1582" s="353">
        <f t="shared" ref="H1582:H1686" si="71">ABS(C1582-ROUND(C1582,0))</f>
        <v>0.0500000000029104</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862734.44</v>
      </c>
      <c r="D1583" s="349">
        <v>0</v>
      </c>
      <c r="E1583" s="349">
        <v>0</v>
      </c>
      <c r="F1583" s="349">
        <v>0</v>
      </c>
      <c r="G1583" s="350">
        <f t="shared" si="70"/>
        <v>1725.46888</v>
      </c>
      <c r="H1583" s="350">
        <f t="shared" si="71"/>
        <v>0.439999999944121</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813233.89</v>
      </c>
      <c r="D1585" s="349">
        <v>0</v>
      </c>
      <c r="E1585" s="349">
        <v>0</v>
      </c>
      <c r="F1585" s="349">
        <v>0</v>
      </c>
      <c r="G1585" s="350">
        <f t="shared" si="70"/>
        <v>3252.93556</v>
      </c>
      <c r="H1585" s="350">
        <f t="shared" si="71"/>
        <v>0.110000000102445</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702635.82</v>
      </c>
      <c r="D1586" s="349">
        <v>0</v>
      </c>
      <c r="E1586" s="349">
        <v>0</v>
      </c>
      <c r="F1586" s="349">
        <v>0</v>
      </c>
      <c r="G1586" s="350">
        <f t="shared" si="70"/>
        <v>3513.1791</v>
      </c>
      <c r="H1586" s="350">
        <f t="shared" si="71"/>
        <v>0.180000000051223</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110233.48</v>
      </c>
      <c r="D1587" s="349">
        <v>0</v>
      </c>
      <c r="E1587" s="349">
        <v>0</v>
      </c>
      <c r="F1587" s="349">
        <v>0</v>
      </c>
      <c r="G1587" s="350">
        <f t="shared" si="70"/>
        <v>661.40088</v>
      </c>
      <c r="H1587" s="350">
        <f t="shared" si="71"/>
        <v>0.479999999995925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364.59</v>
      </c>
      <c r="D1588" s="349">
        <v>0</v>
      </c>
      <c r="E1588" s="349">
        <v>0</v>
      </c>
      <c r="F1588" s="349">
        <v>0</v>
      </c>
      <c r="G1588" s="350">
        <f t="shared" si="70"/>
        <v>2.55213</v>
      </c>
      <c r="H1588" s="350">
        <f t="shared" si="71"/>
        <v>0.410000000000025</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49500.55</v>
      </c>
      <c r="D1594" s="349">
        <v>0</v>
      </c>
      <c r="E1594" s="349">
        <v>0</v>
      </c>
      <c r="F1594" s="349">
        <v>0</v>
      </c>
      <c r="G1594" s="350">
        <f t="shared" si="70"/>
        <v>643.50715</v>
      </c>
      <c r="H1594" s="350">
        <f t="shared" si="71"/>
        <v>0.44999999999709</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855719.15</v>
      </c>
      <c r="D1602" s="349">
        <v>0</v>
      </c>
      <c r="E1602" s="349">
        <v>0</v>
      </c>
      <c r="F1602" s="349">
        <v>0</v>
      </c>
      <c r="G1602" s="350">
        <f t="shared" si="70"/>
        <v>17970.10215</v>
      </c>
      <c r="H1602" s="350">
        <f t="shared" si="71"/>
        <v>0.150000000023283</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806338.6</v>
      </c>
      <c r="D1604" s="349">
        <v>0</v>
      </c>
      <c r="E1604" s="349">
        <v>0</v>
      </c>
      <c r="F1604" s="349">
        <v>0</v>
      </c>
      <c r="G1604" s="350">
        <f t="shared" si="70"/>
        <v>18545.7878</v>
      </c>
      <c r="H1604" s="350">
        <f t="shared" si="71"/>
        <v>0.400000000023283</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698466.36</v>
      </c>
      <c r="D1605" s="349">
        <v>0</v>
      </c>
      <c r="E1605" s="349">
        <v>0</v>
      </c>
      <c r="F1605" s="349">
        <v>0</v>
      </c>
      <c r="G1605" s="350">
        <f t="shared" si="70"/>
        <v>16763.19264</v>
      </c>
      <c r="H1605" s="350">
        <f t="shared" si="71"/>
        <v>0.35999999998603</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107428.31</v>
      </c>
      <c r="D1606" s="349">
        <v>0</v>
      </c>
      <c r="E1606" s="349">
        <v>0</v>
      </c>
      <c r="F1606" s="349">
        <v>0</v>
      </c>
      <c r="G1606" s="350">
        <f t="shared" si="70"/>
        <v>2685.70775</v>
      </c>
      <c r="H1606" s="350">
        <f t="shared" si="71"/>
        <v>0.309999999997672</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443.93</v>
      </c>
      <c r="D1607" s="349">
        <v>0</v>
      </c>
      <c r="E1607" s="349">
        <v>0</v>
      </c>
      <c r="F1607" s="349">
        <v>0</v>
      </c>
      <c r="G1607" s="350">
        <f t="shared" si="70"/>
        <v>11.54218</v>
      </c>
      <c r="H1607" s="350">
        <f t="shared" si="71"/>
        <v>0.0699999999999932</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49380.55</v>
      </c>
      <c r="D1613" s="349">
        <v>0</v>
      </c>
      <c r="E1613" s="349">
        <v>0</v>
      </c>
      <c r="F1613" s="349">
        <v>0</v>
      </c>
      <c r="G1613" s="350">
        <f t="shared" si="70"/>
        <v>1580.1776</v>
      </c>
      <c r="H1613" s="350">
        <f t="shared" si="71"/>
        <v>0.44999999999709</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63631.34</v>
      </c>
      <c r="D1621" s="349">
        <v>0</v>
      </c>
      <c r="E1621" s="349">
        <v>0</v>
      </c>
      <c r="F1621" s="349">
        <v>0</v>
      </c>
      <c r="G1621" s="350">
        <f t="shared" si="70"/>
        <v>2545.2536</v>
      </c>
      <c r="H1621" s="350">
        <f t="shared" si="71"/>
        <v>0.339999999967404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63631.34</v>
      </c>
      <c r="D1681" s="349">
        <v>0</v>
      </c>
      <c r="E1681" s="349">
        <v>0</v>
      </c>
      <c r="F1681" s="349">
        <v>0</v>
      </c>
      <c r="G1681" s="350">
        <f t="shared" si="70"/>
        <v>6363.134</v>
      </c>
      <c r="H1681" s="350">
        <f t="shared" si="71"/>
        <v>0.339999999996508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63631.34</v>
      </c>
      <c r="D1683" s="349">
        <v>0</v>
      </c>
      <c r="E1683" s="349">
        <v>0</v>
      </c>
      <c r="F1683" s="349">
        <v>0</v>
      </c>
      <c r="G1683" s="350">
        <f t="shared" si="70"/>
        <v>6490.39668</v>
      </c>
      <c r="H1683" s="350">
        <f t="shared" si="71"/>
        <v>0.339999999996508</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topLeftCell="A16"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13586</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ht="12.75"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770886.31</v>
      </c>
      <c r="I17" s="304">
        <f>'PR-RAS'!E6</f>
        <v>848038.18</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763043.4</v>
      </c>
      <c r="I18" s="304">
        <f>'PR-RAS'!E152</f>
        <v>869942.77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23668.9</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47736.24</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515123.98</v>
      </c>
      <c r="I22" s="304">
        <f>BILANCA!E7</f>
        <v>525334.07</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70526.62</v>
      </c>
      <c r="I23" s="304">
        <f>BILANCA!E69</f>
        <v>62054.95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56616.05</v>
      </c>
      <c r="I24" s="304">
        <f>BILANCA!E177</f>
        <v>63631.34</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529034.55</v>
      </c>
      <c r="I25" s="304">
        <f>BILANCA!E251</f>
        <v>523757.68</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776660.42</v>
      </c>
      <c r="I30" s="304">
        <f>'RAS-funkcijski'!E114</f>
        <v>919443.32</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776660.42</v>
      </c>
      <c r="I31" s="304">
        <f>'RAS-funkcijski'!E141</f>
        <v>919443.32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56616.05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63631.34</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63631.34</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36" workbookViewId="0">
      <selection activeCell="E655" sqref="E65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770886.31</v>
      </c>
      <c r="E6" s="138">
        <f>E7+E43+E49+E82+E106+E125+E134+E140</f>
        <v>848038.18</v>
      </c>
      <c r="F6" s="163">
        <f t="shared" ref="F6:F132" si="0">IF(D6&lt;&gt;0,IF(E6/D6&gt;=100,"&gt;&gt;100",E6/D6*100),"-")</f>
        <v>110.008203414587</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4" spans="1:6">
      <c r="A49" s="108">
        <v>63</v>
      </c>
      <c r="B49" s="111" t="s">
        <v>152</v>
      </c>
      <c r="C49" s="232" t="s">
        <v>153</v>
      </c>
      <c r="D49" s="138">
        <f>D50+D53+D58+D61+D64+D68+D71+D74+D77</f>
        <v>686878.43</v>
      </c>
      <c r="E49" s="138">
        <f>E50+E53+E58+E61+E64+E68+E71+E74+E77</f>
        <v>736966.96</v>
      </c>
      <c r="F49" s="163">
        <f t="shared" si="0"/>
        <v>107.292197252431</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0</v>
      </c>
      <c r="E56" s="140">
        <v>0</v>
      </c>
      <c r="F56" s="163" t="str">
        <f t="shared" si="0"/>
        <v>-</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v>0</v>
      </c>
      <c r="F59" s="163" t="str">
        <f t="shared" si="0"/>
        <v>-</v>
      </c>
    </row>
    <row r="60" ht="24"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v>0</v>
      </c>
      <c r="E67" s="141">
        <v>0</v>
      </c>
      <c r="F67" s="195" t="str">
        <f t="shared" si="0"/>
        <v>-</v>
      </c>
    </row>
    <row r="68" ht="24" spans="1:6">
      <c r="A68" s="108" t="s">
        <v>190</v>
      </c>
      <c r="B68" s="162" t="s">
        <v>191</v>
      </c>
      <c r="C68" s="232" t="s">
        <v>190</v>
      </c>
      <c r="D68" s="138">
        <f t="shared" ref="D68:E68" si="11">SUM(D69:D70)</f>
        <v>675799.02</v>
      </c>
      <c r="E68" s="138">
        <f t="shared" si="11"/>
        <v>736966.96</v>
      </c>
      <c r="F68" s="163">
        <f t="shared" si="0"/>
        <v>109.051202826544</v>
      </c>
    </row>
    <row r="69" ht="12.75" customHeight="1" spans="1:6">
      <c r="A69" s="108" t="s">
        <v>192</v>
      </c>
      <c r="B69" s="109" t="s">
        <v>193</v>
      </c>
      <c r="C69" s="232" t="s">
        <v>192</v>
      </c>
      <c r="D69" s="140">
        <v>675799.02</v>
      </c>
      <c r="E69" s="140">
        <v>736966.96</v>
      </c>
      <c r="F69" s="163">
        <f t="shared" si="0"/>
        <v>109.051202826544</v>
      </c>
    </row>
    <row r="70" ht="24" spans="1:6">
      <c r="A70" s="108" t="s">
        <v>194</v>
      </c>
      <c r="B70" s="109" t="s">
        <v>195</v>
      </c>
      <c r="C70" s="232" t="s">
        <v>194</v>
      </c>
      <c r="D70" s="140">
        <v>0</v>
      </c>
      <c r="E70" s="140">
        <v>0</v>
      </c>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v>0</v>
      </c>
      <c r="F72" s="163" t="str">
        <f t="shared" si="0"/>
        <v>-</v>
      </c>
    </row>
    <row r="73" ht="24"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11079.41</v>
      </c>
      <c r="E74" s="138">
        <f t="shared" si="13"/>
        <v>0</v>
      </c>
      <c r="F74" s="163">
        <f t="shared" si="0"/>
        <v>0</v>
      </c>
    </row>
    <row r="75" ht="12.75" customHeight="1" spans="1:6">
      <c r="A75" s="108" t="s">
        <v>204</v>
      </c>
      <c r="B75" s="111" t="s">
        <v>205</v>
      </c>
      <c r="C75" s="232" t="s">
        <v>204</v>
      </c>
      <c r="D75" s="140">
        <v>11079.41</v>
      </c>
      <c r="E75" s="140">
        <v>0</v>
      </c>
      <c r="F75" s="163">
        <f t="shared" si="0"/>
        <v>0</v>
      </c>
    </row>
    <row r="76" ht="12.75" customHeight="1" spans="1:6">
      <c r="A76" s="108" t="s">
        <v>206</v>
      </c>
      <c r="B76" s="111" t="s">
        <v>207</v>
      </c>
      <c r="C76" s="232" t="s">
        <v>206</v>
      </c>
      <c r="D76" s="140">
        <v>0</v>
      </c>
      <c r="E76" s="140">
        <v>0</v>
      </c>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v>0</v>
      </c>
      <c r="F78" s="163" t="str">
        <f t="shared" si="0"/>
        <v>-</v>
      </c>
    </row>
    <row r="79" ht="12.75" customHeight="1" spans="1:6">
      <c r="A79" s="108">
        <v>6392</v>
      </c>
      <c r="B79" s="109" t="s">
        <v>212</v>
      </c>
      <c r="C79" s="232" t="s">
        <v>213</v>
      </c>
      <c r="D79" s="140">
        <v>0</v>
      </c>
      <c r="E79" s="140">
        <v>0</v>
      </c>
      <c r="F79" s="163" t="str">
        <f t="shared" si="0"/>
        <v>-</v>
      </c>
    </row>
    <row r="80" ht="24" spans="1:6">
      <c r="A80" s="108">
        <v>6393</v>
      </c>
      <c r="B80" s="109" t="s">
        <v>214</v>
      </c>
      <c r="C80" s="232" t="s">
        <v>215</v>
      </c>
      <c r="D80" s="140">
        <v>0</v>
      </c>
      <c r="E80" s="140">
        <v>0</v>
      </c>
      <c r="F80" s="163" t="str">
        <f t="shared" si="0"/>
        <v>-</v>
      </c>
    </row>
    <row r="81" ht="24"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13.22</v>
      </c>
      <c r="E82" s="138">
        <f t="shared" si="15"/>
        <v>2.06</v>
      </c>
      <c r="F82" s="163">
        <f t="shared" si="0"/>
        <v>15.5824508320726</v>
      </c>
    </row>
    <row r="83" ht="12.75" customHeight="1" spans="1:6">
      <c r="A83" s="108">
        <v>641</v>
      </c>
      <c r="B83" s="109" t="s">
        <v>220</v>
      </c>
      <c r="C83" s="232" t="s">
        <v>221</v>
      </c>
      <c r="D83" s="138">
        <f t="shared" ref="D83:E83" si="16">SUM(D84:D90)</f>
        <v>13.22</v>
      </c>
      <c r="E83" s="138">
        <f t="shared" si="16"/>
        <v>2.06</v>
      </c>
      <c r="F83" s="163">
        <f t="shared" si="0"/>
        <v>15.5824508320726</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13.22</v>
      </c>
      <c r="E85" s="140">
        <v>2.06</v>
      </c>
      <c r="F85" s="163">
        <f t="shared" si="0"/>
        <v>15.5824508320726</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4"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24"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v>0</v>
      </c>
      <c r="F99" s="163" t="str">
        <f t="shared" si="0"/>
        <v>-</v>
      </c>
    </row>
    <row r="100" ht="24" spans="1:6">
      <c r="A100" s="108">
        <v>6432</v>
      </c>
      <c r="B100" s="197" t="s">
        <v>254</v>
      </c>
      <c r="C100" s="232" t="s">
        <v>255</v>
      </c>
      <c r="D100" s="140">
        <v>0</v>
      </c>
      <c r="E100" s="140">
        <v>0</v>
      </c>
      <c r="F100" s="163" t="str">
        <f t="shared" si="0"/>
        <v>-</v>
      </c>
    </row>
    <row r="101" ht="24" spans="1:6">
      <c r="A101" s="108">
        <v>6433</v>
      </c>
      <c r="B101" s="197" t="s">
        <v>256</v>
      </c>
      <c r="C101" s="232" t="s">
        <v>257</v>
      </c>
      <c r="D101" s="140">
        <v>0</v>
      </c>
      <c r="E101" s="140">
        <v>0</v>
      </c>
      <c r="F101" s="163" t="str">
        <f t="shared" si="0"/>
        <v>-</v>
      </c>
    </row>
    <row r="102" ht="12.75" spans="1:6">
      <c r="A102" s="108">
        <v>6434</v>
      </c>
      <c r="B102" s="111" t="s">
        <v>258</v>
      </c>
      <c r="C102" s="232" t="s">
        <v>259</v>
      </c>
      <c r="D102" s="140">
        <v>0</v>
      </c>
      <c r="E102" s="140">
        <v>0</v>
      </c>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4" spans="1:6">
      <c r="A106" s="108">
        <v>65</v>
      </c>
      <c r="B106" s="109" t="s">
        <v>266</v>
      </c>
      <c r="C106" s="232" t="s">
        <v>267</v>
      </c>
      <c r="D106" s="138">
        <f>D107+D112+D120+D124</f>
        <v>15854.88</v>
      </c>
      <c r="E106" s="138">
        <f>E107+E112+E120+E124</f>
        <v>10778.77</v>
      </c>
      <c r="F106" s="163">
        <f t="shared" si="0"/>
        <v>67.9839267153078</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15854.88</v>
      </c>
      <c r="E112" s="138">
        <f t="shared" si="20"/>
        <v>10778.77</v>
      </c>
      <c r="F112" s="163">
        <f t="shared" si="0"/>
        <v>67.9839267153078</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15854.88</v>
      </c>
      <c r="E117" s="140">
        <v>10778.77</v>
      </c>
      <c r="F117" s="163">
        <f t="shared" si="0"/>
        <v>67.9839267153078</v>
      </c>
    </row>
    <row r="118" ht="12.75" customHeight="1" spans="1:6">
      <c r="A118" s="108">
        <v>6527</v>
      </c>
      <c r="B118" s="109" t="s">
        <v>290</v>
      </c>
      <c r="C118" s="232" t="s">
        <v>291</v>
      </c>
      <c r="D118" s="140">
        <v>0</v>
      </c>
      <c r="E118" s="140">
        <v>0</v>
      </c>
      <c r="F118" s="163" t="str">
        <f t="shared" si="0"/>
        <v>-</v>
      </c>
    </row>
    <row r="119" ht="24"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v>0</v>
      </c>
      <c r="E124" s="141">
        <v>0</v>
      </c>
      <c r="F124" s="195" t="str">
        <f t="shared" si="0"/>
        <v>-</v>
      </c>
    </row>
    <row r="125" ht="24" spans="1:6">
      <c r="A125" s="108">
        <v>66</v>
      </c>
      <c r="B125" s="197" t="s">
        <v>304</v>
      </c>
      <c r="C125" s="232" t="s">
        <v>305</v>
      </c>
      <c r="D125" s="138">
        <f t="shared" ref="D125:E125" si="22">D126+D129</f>
        <v>21818.56</v>
      </c>
      <c r="E125" s="138">
        <f t="shared" si="22"/>
        <v>21118.01</v>
      </c>
      <c r="F125" s="163">
        <f t="shared" si="0"/>
        <v>96.7892014871742</v>
      </c>
    </row>
    <row r="126" ht="12.75" customHeight="1" spans="1:6">
      <c r="A126" s="108">
        <v>661</v>
      </c>
      <c r="B126" s="111" t="s">
        <v>306</v>
      </c>
      <c r="C126" s="232" t="s">
        <v>307</v>
      </c>
      <c r="D126" s="138">
        <f t="shared" ref="D126:E126" si="23">SUM(D127:D128)</f>
        <v>19440.16</v>
      </c>
      <c r="E126" s="138">
        <f t="shared" si="23"/>
        <v>14101.8</v>
      </c>
      <c r="F126" s="163">
        <f t="shared" si="0"/>
        <v>72.5395264236508</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19440.16</v>
      </c>
      <c r="E128" s="140">
        <v>14101.8</v>
      </c>
      <c r="F128" s="163">
        <f t="shared" si="0"/>
        <v>72.5395264236508</v>
      </c>
    </row>
    <row r="129" ht="24" spans="1:6">
      <c r="A129" s="108">
        <v>663</v>
      </c>
      <c r="B129" s="197" t="s">
        <v>312</v>
      </c>
      <c r="C129" s="232" t="s">
        <v>313</v>
      </c>
      <c r="D129" s="138">
        <f t="shared" ref="D129:E129" si="24">SUM(D130:D133)</f>
        <v>2378.4</v>
      </c>
      <c r="E129" s="138">
        <f t="shared" si="24"/>
        <v>7016.21</v>
      </c>
      <c r="F129" s="163">
        <f t="shared" si="0"/>
        <v>294.997056844938</v>
      </c>
    </row>
    <row r="130" ht="12.75" customHeight="1" spans="1:6">
      <c r="A130" s="108">
        <v>6631</v>
      </c>
      <c r="B130" s="111" t="s">
        <v>314</v>
      </c>
      <c r="C130" s="232" t="s">
        <v>315</v>
      </c>
      <c r="D130" s="140">
        <v>2378.4</v>
      </c>
      <c r="E130" s="140">
        <v>7016.21</v>
      </c>
      <c r="F130" s="163">
        <f t="shared" si="0"/>
        <v>294.997056844938</v>
      </c>
    </row>
    <row r="131" ht="12.75" customHeight="1" spans="1:6">
      <c r="A131" s="108">
        <v>6632</v>
      </c>
      <c r="B131" s="197" t="s">
        <v>316</v>
      </c>
      <c r="C131" s="232" t="s">
        <v>317</v>
      </c>
      <c r="D131" s="140">
        <v>0</v>
      </c>
      <c r="E131" s="140">
        <v>0</v>
      </c>
      <c r="F131" s="163" t="str">
        <f t="shared" si="0"/>
        <v>-</v>
      </c>
    </row>
    <row r="132" ht="24" spans="1:6">
      <c r="A132" s="108" t="s">
        <v>318</v>
      </c>
      <c r="B132" s="197" t="s">
        <v>319</v>
      </c>
      <c r="C132" s="232" t="s">
        <v>318</v>
      </c>
      <c r="D132" s="140">
        <v>0</v>
      </c>
      <c r="E132" s="140">
        <v>0</v>
      </c>
      <c r="F132" s="163" t="str">
        <f t="shared" si="0"/>
        <v>-</v>
      </c>
    </row>
    <row r="133" ht="24" spans="1:6">
      <c r="A133" s="108" t="s">
        <v>320</v>
      </c>
      <c r="B133" s="197" t="s">
        <v>321</v>
      </c>
      <c r="C133" s="232" t="s">
        <v>320</v>
      </c>
      <c r="D133" s="140">
        <v>0</v>
      </c>
      <c r="E133" s="140">
        <v>0</v>
      </c>
      <c r="F133" s="163" t="str">
        <f>IF(D133&lt;&gt;0,IF(E133/D133&gt;=100,"&gt;&gt;100",E133/D133*100),"-")</f>
        <v>-</v>
      </c>
    </row>
    <row r="134" ht="24" spans="1:6">
      <c r="A134" s="108">
        <v>67</v>
      </c>
      <c r="B134" s="197" t="s">
        <v>322</v>
      </c>
      <c r="C134" s="232" t="s">
        <v>323</v>
      </c>
      <c r="D134" s="138">
        <f t="shared" ref="D134:E134" si="25">D135+D139</f>
        <v>46321.22</v>
      </c>
      <c r="E134" s="138">
        <f t="shared" si="25"/>
        <v>79172.38</v>
      </c>
      <c r="F134" s="163">
        <f t="shared" ref="F134:F229" si="26">IF(D134&lt;&gt;0,IF(E134/D134&gt;=100,"&gt;&gt;100",E134/D134*100),"-")</f>
        <v>170.920325500926</v>
      </c>
    </row>
    <row r="135" ht="24" spans="1:6">
      <c r="A135" s="108">
        <v>671</v>
      </c>
      <c r="B135" s="197" t="s">
        <v>324</v>
      </c>
      <c r="C135" s="232" t="s">
        <v>325</v>
      </c>
      <c r="D135" s="138">
        <f t="shared" ref="D135:E135" si="27">SUM(D136:D138)</f>
        <v>46321.22</v>
      </c>
      <c r="E135" s="138">
        <f t="shared" si="27"/>
        <v>79172.38</v>
      </c>
      <c r="F135" s="163">
        <f t="shared" si="26"/>
        <v>170.920325500926</v>
      </c>
    </row>
    <row r="136" ht="12.75" customHeight="1" spans="1:6">
      <c r="A136" s="108">
        <v>6711</v>
      </c>
      <c r="B136" s="111" t="s">
        <v>326</v>
      </c>
      <c r="C136" s="232" t="s">
        <v>327</v>
      </c>
      <c r="D136" s="140">
        <v>41849.22</v>
      </c>
      <c r="E136" s="140">
        <v>51757.38</v>
      </c>
      <c r="F136" s="163">
        <f t="shared" si="26"/>
        <v>123.675853456767</v>
      </c>
    </row>
    <row r="137" ht="24" spans="1:6">
      <c r="A137" s="108">
        <v>6712</v>
      </c>
      <c r="B137" s="197" t="s">
        <v>328</v>
      </c>
      <c r="C137" s="232" t="s">
        <v>329</v>
      </c>
      <c r="D137" s="140">
        <v>4472</v>
      </c>
      <c r="E137" s="140">
        <v>27415</v>
      </c>
      <c r="F137" s="163">
        <f t="shared" si="26"/>
        <v>613.036672629696</v>
      </c>
    </row>
    <row r="138" ht="24"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0</v>
      </c>
      <c r="E151" s="140">
        <v>0</v>
      </c>
      <c r="F151" s="163" t="str">
        <f t="shared" si="26"/>
        <v>-</v>
      </c>
    </row>
    <row r="152" ht="12.75" customHeight="1" spans="1:6">
      <c r="A152" s="108">
        <v>3</v>
      </c>
      <c r="B152" s="109" t="s">
        <v>358</v>
      </c>
      <c r="C152" s="232" t="s">
        <v>64</v>
      </c>
      <c r="D152" s="138">
        <f>D153+D164+D202+D221+D230+D262+D273</f>
        <v>763043.4</v>
      </c>
      <c r="E152" s="138">
        <f>E153+E164+E202+E221+E230+E262+E273</f>
        <v>869942.77</v>
      </c>
      <c r="F152" s="163">
        <f t="shared" si="26"/>
        <v>114.009605482467</v>
      </c>
    </row>
    <row r="153" ht="12.75" customHeight="1" spans="1:6">
      <c r="A153" s="108">
        <v>31</v>
      </c>
      <c r="B153" s="109" t="s">
        <v>359</v>
      </c>
      <c r="C153" s="232" t="s">
        <v>35</v>
      </c>
      <c r="D153" s="138">
        <f t="shared" ref="D153:E153" si="30">D154+D159+D160</f>
        <v>637844.42</v>
      </c>
      <c r="E153" s="138">
        <f t="shared" si="30"/>
        <v>754107.96</v>
      </c>
      <c r="F153" s="163">
        <f t="shared" si="26"/>
        <v>118.227570290573</v>
      </c>
    </row>
    <row r="154" ht="12.75" customHeight="1" spans="1:6">
      <c r="A154" s="108">
        <v>311</v>
      </c>
      <c r="B154" s="109" t="s">
        <v>360</v>
      </c>
      <c r="C154" s="232" t="s">
        <v>361</v>
      </c>
      <c r="D154" s="138">
        <f t="shared" ref="D154:E154" si="31">SUM(D155:D158)</f>
        <v>529384.25</v>
      </c>
      <c r="E154" s="138">
        <f t="shared" si="31"/>
        <v>628550.63</v>
      </c>
      <c r="F154" s="163">
        <f t="shared" si="26"/>
        <v>118.732400897836</v>
      </c>
    </row>
    <row r="155" ht="12.75" customHeight="1" spans="1:6">
      <c r="A155" s="108">
        <v>3111</v>
      </c>
      <c r="B155" s="109" t="s">
        <v>362</v>
      </c>
      <c r="C155" s="232" t="s">
        <v>363</v>
      </c>
      <c r="D155" s="140">
        <v>529384.25</v>
      </c>
      <c r="E155" s="140">
        <v>628550.63</v>
      </c>
      <c r="F155" s="163">
        <f t="shared" si="26"/>
        <v>118.732400897836</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21694.16</v>
      </c>
      <c r="E159" s="140">
        <v>21942.16</v>
      </c>
      <c r="F159" s="163">
        <f t="shared" si="26"/>
        <v>101.143164796424</v>
      </c>
    </row>
    <row r="160" ht="12.75" customHeight="1" spans="1:6">
      <c r="A160" s="108">
        <v>313</v>
      </c>
      <c r="B160" s="111" t="s">
        <v>372</v>
      </c>
      <c r="C160" s="232" t="s">
        <v>373</v>
      </c>
      <c r="D160" s="138">
        <f t="shared" ref="D160:E160" si="32">SUM(D161:D163)</f>
        <v>86766.01</v>
      </c>
      <c r="E160" s="138">
        <f t="shared" si="32"/>
        <v>103615.17</v>
      </c>
      <c r="F160" s="163">
        <f t="shared" si="26"/>
        <v>119.419078968827</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86766.01</v>
      </c>
      <c r="E162" s="140">
        <v>103615.17</v>
      </c>
      <c r="F162" s="163">
        <f t="shared" si="26"/>
        <v>119.419078968827</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118926.2</v>
      </c>
      <c r="E164" s="138">
        <f>E165+E170+E178+E188+E189+E194</f>
        <v>112055.75</v>
      </c>
      <c r="F164" s="163">
        <f t="shared" si="26"/>
        <v>94.2229298506132</v>
      </c>
    </row>
    <row r="165" ht="12.75" customHeight="1" spans="1:6">
      <c r="A165" s="108">
        <v>321</v>
      </c>
      <c r="B165" s="109" t="s">
        <v>382</v>
      </c>
      <c r="C165" s="232" t="s">
        <v>383</v>
      </c>
      <c r="D165" s="138">
        <f t="shared" ref="D165:E165" si="33">SUM(D166:D169)</f>
        <v>28034.95</v>
      </c>
      <c r="E165" s="138">
        <f t="shared" si="33"/>
        <v>31964.34</v>
      </c>
      <c r="F165" s="163">
        <f t="shared" si="26"/>
        <v>114.016040692065</v>
      </c>
    </row>
    <row r="166" ht="12.75" customHeight="1" spans="1:6">
      <c r="A166" s="108">
        <v>3211</v>
      </c>
      <c r="B166" s="109" t="s">
        <v>384</v>
      </c>
      <c r="C166" s="232" t="s">
        <v>385</v>
      </c>
      <c r="D166" s="140">
        <v>2893.97</v>
      </c>
      <c r="E166" s="140">
        <v>2536.8</v>
      </c>
      <c r="F166" s="163">
        <f t="shared" si="26"/>
        <v>87.6581305265777</v>
      </c>
    </row>
    <row r="167" ht="12.75" customHeight="1" spans="1:6">
      <c r="A167" s="108">
        <v>3212</v>
      </c>
      <c r="B167" s="109" t="s">
        <v>386</v>
      </c>
      <c r="C167" s="232" t="s">
        <v>387</v>
      </c>
      <c r="D167" s="140">
        <v>23160.73</v>
      </c>
      <c r="E167" s="140">
        <v>28011.91</v>
      </c>
      <c r="F167" s="163">
        <f t="shared" si="26"/>
        <v>120.94571285102</v>
      </c>
    </row>
    <row r="168" ht="12.75" customHeight="1" spans="1:6">
      <c r="A168" s="108">
        <v>3213</v>
      </c>
      <c r="B168" s="109" t="s">
        <v>388</v>
      </c>
      <c r="C168" s="232" t="s">
        <v>389</v>
      </c>
      <c r="D168" s="140">
        <v>0</v>
      </c>
      <c r="E168" s="140">
        <v>376.8</v>
      </c>
      <c r="F168" s="163" t="str">
        <f t="shared" si="26"/>
        <v>-</v>
      </c>
    </row>
    <row r="169" ht="12.75" customHeight="1" spans="1:6">
      <c r="A169" s="108">
        <v>3214</v>
      </c>
      <c r="B169" s="109" t="s">
        <v>390</v>
      </c>
      <c r="C169" s="232" t="s">
        <v>391</v>
      </c>
      <c r="D169" s="140">
        <v>1980.25</v>
      </c>
      <c r="E169" s="140">
        <v>1038.83</v>
      </c>
      <c r="F169" s="163">
        <f t="shared" si="26"/>
        <v>52.4595379371291</v>
      </c>
    </row>
    <row r="170" ht="12.75" customHeight="1" spans="1:6">
      <c r="A170" s="108">
        <v>322</v>
      </c>
      <c r="B170" s="109" t="s">
        <v>392</v>
      </c>
      <c r="C170" s="232" t="s">
        <v>393</v>
      </c>
      <c r="D170" s="138">
        <f t="shared" ref="D170:E170" si="34">SUM(D171:D177)</f>
        <v>45837.92</v>
      </c>
      <c r="E170" s="138">
        <f t="shared" si="34"/>
        <v>43760.08</v>
      </c>
      <c r="F170" s="163">
        <f t="shared" si="26"/>
        <v>95.4669845403107</v>
      </c>
    </row>
    <row r="171" ht="12.75" customHeight="1" spans="1:6">
      <c r="A171" s="108">
        <v>3221</v>
      </c>
      <c r="B171" s="109" t="s">
        <v>394</v>
      </c>
      <c r="C171" s="232" t="s">
        <v>395</v>
      </c>
      <c r="D171" s="140">
        <v>4680.9</v>
      </c>
      <c r="E171" s="140">
        <v>5169.24</v>
      </c>
      <c r="F171" s="163">
        <f t="shared" si="26"/>
        <v>110.432609113632</v>
      </c>
    </row>
    <row r="172" ht="12.75" customHeight="1" spans="1:6">
      <c r="A172" s="108">
        <v>3222</v>
      </c>
      <c r="B172" s="109" t="s">
        <v>396</v>
      </c>
      <c r="C172" s="232" t="s">
        <v>397</v>
      </c>
      <c r="D172" s="140">
        <v>23947.97</v>
      </c>
      <c r="E172" s="140">
        <v>21383.59</v>
      </c>
      <c r="F172" s="163">
        <f t="shared" si="26"/>
        <v>89.2918689976645</v>
      </c>
    </row>
    <row r="173" ht="12.75" customHeight="1" spans="1:6">
      <c r="A173" s="108">
        <v>3223</v>
      </c>
      <c r="B173" s="111" t="s">
        <v>398</v>
      </c>
      <c r="C173" s="232" t="s">
        <v>399</v>
      </c>
      <c r="D173" s="140">
        <v>17209.05</v>
      </c>
      <c r="E173" s="140">
        <v>14967.49</v>
      </c>
      <c r="F173" s="163">
        <f t="shared" si="26"/>
        <v>86.9745279373353</v>
      </c>
    </row>
    <row r="174" ht="12.75" customHeight="1" spans="1:6">
      <c r="A174" s="108">
        <v>3224</v>
      </c>
      <c r="B174" s="111" t="s">
        <v>400</v>
      </c>
      <c r="C174" s="232" t="s">
        <v>401</v>
      </c>
      <c r="D174" s="140">
        <v>0</v>
      </c>
      <c r="E174" s="140">
        <v>1864.26</v>
      </c>
      <c r="F174" s="163" t="str">
        <f t="shared" si="26"/>
        <v>-</v>
      </c>
    </row>
    <row r="175" ht="12.75" customHeight="1" spans="1:6">
      <c r="A175" s="108">
        <v>3225</v>
      </c>
      <c r="B175" s="111" t="s">
        <v>402</v>
      </c>
      <c r="C175" s="232" t="s">
        <v>403</v>
      </c>
      <c r="D175" s="140">
        <v>0</v>
      </c>
      <c r="E175" s="140">
        <v>304.51</v>
      </c>
      <c r="F175" s="163" t="str">
        <f t="shared" si="26"/>
        <v>-</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0</v>
      </c>
      <c r="E177" s="140">
        <v>70.99</v>
      </c>
      <c r="F177" s="163" t="str">
        <f t="shared" si="26"/>
        <v>-</v>
      </c>
    </row>
    <row r="178" ht="12.75" customHeight="1" spans="1:6">
      <c r="A178" s="108">
        <v>323</v>
      </c>
      <c r="B178" s="111" t="s">
        <v>408</v>
      </c>
      <c r="C178" s="232" t="s">
        <v>409</v>
      </c>
      <c r="D178" s="138">
        <f t="shared" ref="D178:E178" si="35">SUM(D179:D187)</f>
        <v>10135.77</v>
      </c>
      <c r="E178" s="138">
        <f t="shared" si="35"/>
        <v>13689.54</v>
      </c>
      <c r="F178" s="163">
        <f t="shared" si="26"/>
        <v>135.061667737133</v>
      </c>
    </row>
    <row r="179" ht="12.75" customHeight="1" spans="1:6">
      <c r="A179" s="108">
        <v>3231</v>
      </c>
      <c r="B179" s="111" t="s">
        <v>410</v>
      </c>
      <c r="C179" s="232" t="s">
        <v>411</v>
      </c>
      <c r="D179" s="140">
        <v>770.31</v>
      </c>
      <c r="E179" s="140">
        <v>789.75</v>
      </c>
      <c r="F179" s="163">
        <f t="shared" si="26"/>
        <v>102.523659305994</v>
      </c>
    </row>
    <row r="180" ht="12.75" customHeight="1" spans="1:6">
      <c r="A180" s="108">
        <v>3232</v>
      </c>
      <c r="B180" s="111" t="s">
        <v>412</v>
      </c>
      <c r="C180" s="232" t="s">
        <v>413</v>
      </c>
      <c r="D180" s="140">
        <v>2625</v>
      </c>
      <c r="E180" s="140">
        <v>5425.74</v>
      </c>
      <c r="F180" s="163">
        <f t="shared" si="26"/>
        <v>206.694857142857</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3835.96</v>
      </c>
      <c r="E182" s="140">
        <v>1599.95</v>
      </c>
      <c r="F182" s="163">
        <f t="shared" si="26"/>
        <v>41.7092461860916</v>
      </c>
    </row>
    <row r="183" ht="12.75" customHeight="1" spans="1:6">
      <c r="A183" s="108">
        <v>3235</v>
      </c>
      <c r="B183" s="109" t="s">
        <v>418</v>
      </c>
      <c r="C183" s="232" t="s">
        <v>419</v>
      </c>
      <c r="D183" s="140">
        <v>0</v>
      </c>
      <c r="E183" s="140">
        <v>45.63</v>
      </c>
      <c r="F183" s="163" t="str">
        <f t="shared" si="26"/>
        <v>-</v>
      </c>
    </row>
    <row r="184" ht="12.75" customHeight="1" spans="1:6">
      <c r="A184" s="108">
        <v>3236</v>
      </c>
      <c r="B184" s="109" t="s">
        <v>420</v>
      </c>
      <c r="C184" s="232" t="s">
        <v>421</v>
      </c>
      <c r="D184" s="140">
        <v>1364.5</v>
      </c>
      <c r="E184" s="140">
        <v>1714.12</v>
      </c>
      <c r="F184" s="163">
        <f t="shared" si="26"/>
        <v>125.622572370832</v>
      </c>
    </row>
    <row r="185" ht="12.75" customHeight="1" spans="1:6">
      <c r="A185" s="108">
        <v>3237</v>
      </c>
      <c r="B185" s="109" t="s">
        <v>422</v>
      </c>
      <c r="C185" s="232" t="s">
        <v>423</v>
      </c>
      <c r="D185" s="140">
        <v>0</v>
      </c>
      <c r="E185" s="140">
        <v>0</v>
      </c>
      <c r="F185" s="163" t="str">
        <f t="shared" si="26"/>
        <v>-</v>
      </c>
    </row>
    <row r="186" ht="12.75" customHeight="1" spans="1:6">
      <c r="A186" s="108">
        <v>3238</v>
      </c>
      <c r="B186" s="109" t="s">
        <v>424</v>
      </c>
      <c r="C186" s="232" t="s">
        <v>425</v>
      </c>
      <c r="D186" s="140">
        <v>1540</v>
      </c>
      <c r="E186" s="140">
        <v>3445</v>
      </c>
      <c r="F186" s="163">
        <f t="shared" si="26"/>
        <v>223.701298701299</v>
      </c>
    </row>
    <row r="187" ht="12.75" customHeight="1" spans="1:6">
      <c r="A187" s="108">
        <v>3239</v>
      </c>
      <c r="B187" s="109" t="s">
        <v>426</v>
      </c>
      <c r="C187" s="232" t="s">
        <v>427</v>
      </c>
      <c r="D187" s="140">
        <v>0</v>
      </c>
      <c r="E187" s="140">
        <v>669.35</v>
      </c>
      <c r="F187" s="163" t="str">
        <f t="shared" si="26"/>
        <v>-</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v>0</v>
      </c>
      <c r="E190" s="141">
        <v>0</v>
      </c>
      <c r="F190" s="195" t="str">
        <f t="shared" si="26"/>
        <v>-</v>
      </c>
    </row>
    <row r="191" ht="12.75" customHeight="1" spans="1:6">
      <c r="A191" s="110" t="s">
        <v>434</v>
      </c>
      <c r="B191" s="111" t="s">
        <v>435</v>
      </c>
      <c r="C191" s="233" t="s">
        <v>434</v>
      </c>
      <c r="D191" s="141">
        <v>0</v>
      </c>
      <c r="E191" s="141">
        <v>0</v>
      </c>
      <c r="F191" s="195" t="str">
        <f t="shared" si="26"/>
        <v>-</v>
      </c>
    </row>
    <row r="192" ht="12.75" customHeight="1" spans="1:6">
      <c r="A192" s="110" t="s">
        <v>436</v>
      </c>
      <c r="B192" s="111" t="s">
        <v>437</v>
      </c>
      <c r="C192" s="233" t="s">
        <v>436</v>
      </c>
      <c r="D192" s="141">
        <v>0</v>
      </c>
      <c r="E192" s="141">
        <v>0</v>
      </c>
      <c r="F192" s="195" t="str">
        <f t="shared" si="26"/>
        <v>-</v>
      </c>
    </row>
    <row r="193" ht="12.75" customHeight="1" spans="1:6">
      <c r="A193" s="110" t="s">
        <v>438</v>
      </c>
      <c r="B193" s="111" t="s">
        <v>439</v>
      </c>
      <c r="C193" s="233" t="s">
        <v>438</v>
      </c>
      <c r="D193" s="141">
        <v>0</v>
      </c>
      <c r="E193" s="141">
        <v>0</v>
      </c>
      <c r="F193" s="195" t="str">
        <f t="shared" si="26"/>
        <v>-</v>
      </c>
    </row>
    <row r="194" ht="12.75" customHeight="1" spans="1:6">
      <c r="A194" s="108">
        <v>329</v>
      </c>
      <c r="B194" s="109" t="s">
        <v>440</v>
      </c>
      <c r="C194" s="232" t="s">
        <v>441</v>
      </c>
      <c r="D194" s="138">
        <f t="shared" ref="D194:E194" si="36">SUM(D195:D201)</f>
        <v>34917.56</v>
      </c>
      <c r="E194" s="138">
        <f t="shared" si="36"/>
        <v>22641.79</v>
      </c>
      <c r="F194" s="163">
        <f t="shared" si="26"/>
        <v>64.8435629522796</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0</v>
      </c>
      <c r="E196" s="140">
        <v>0</v>
      </c>
      <c r="F196" s="163" t="str">
        <f t="shared" si="26"/>
        <v>-</v>
      </c>
    </row>
    <row r="197" ht="12.75" customHeight="1" spans="1:6">
      <c r="A197" s="108">
        <v>3293</v>
      </c>
      <c r="B197" s="109" t="s">
        <v>446</v>
      </c>
      <c r="C197" s="232" t="s">
        <v>447</v>
      </c>
      <c r="D197" s="140">
        <v>0</v>
      </c>
      <c r="E197" s="140">
        <v>0</v>
      </c>
      <c r="F197" s="163" t="str">
        <f t="shared" si="26"/>
        <v>-</v>
      </c>
    </row>
    <row r="198" ht="12.75" customHeight="1" spans="1:6">
      <c r="A198" s="108">
        <v>3294</v>
      </c>
      <c r="B198" s="109" t="s">
        <v>448</v>
      </c>
      <c r="C198" s="232" t="s">
        <v>449</v>
      </c>
      <c r="D198" s="140">
        <v>163.09</v>
      </c>
      <c r="E198" s="140">
        <v>195</v>
      </c>
      <c r="F198" s="163">
        <f t="shared" si="26"/>
        <v>119.565883867803</v>
      </c>
    </row>
    <row r="199" ht="12.75" customHeight="1" spans="1:6">
      <c r="A199" s="108">
        <v>3295</v>
      </c>
      <c r="B199" s="109" t="s">
        <v>450</v>
      </c>
      <c r="C199" s="232" t="s">
        <v>451</v>
      </c>
      <c r="D199" s="140">
        <v>0</v>
      </c>
      <c r="E199" s="140">
        <v>0</v>
      </c>
      <c r="F199" s="163" t="str">
        <f t="shared" si="26"/>
        <v>-</v>
      </c>
    </row>
    <row r="200" ht="12.75" customHeight="1" spans="1:6">
      <c r="A200" s="108" t="s">
        <v>452</v>
      </c>
      <c r="B200" s="109" t="s">
        <v>453</v>
      </c>
      <c r="C200" s="232" t="s">
        <v>452</v>
      </c>
      <c r="D200" s="140">
        <v>0</v>
      </c>
      <c r="E200" s="140">
        <v>0</v>
      </c>
      <c r="F200" s="163" t="str">
        <f t="shared" si="26"/>
        <v>-</v>
      </c>
    </row>
    <row r="201" ht="12.75" customHeight="1" spans="1:6">
      <c r="A201" s="108">
        <v>3299</v>
      </c>
      <c r="B201" s="109" t="s">
        <v>454</v>
      </c>
      <c r="C201" s="232" t="s">
        <v>455</v>
      </c>
      <c r="D201" s="140">
        <v>34754.47</v>
      </c>
      <c r="E201" s="140">
        <v>22446.79</v>
      </c>
      <c r="F201" s="163">
        <f t="shared" si="26"/>
        <v>64.586771140518</v>
      </c>
    </row>
    <row r="202" ht="12.75" customHeight="1" spans="1:6">
      <c r="A202" s="108">
        <v>34</v>
      </c>
      <c r="B202" s="162" t="s">
        <v>456</v>
      </c>
      <c r="C202" s="232" t="s">
        <v>457</v>
      </c>
      <c r="D202" s="138">
        <f t="shared" ref="D202:E202" si="37">D203+D208+D216</f>
        <v>769.27</v>
      </c>
      <c r="E202" s="138">
        <f t="shared" si="37"/>
        <v>364.59</v>
      </c>
      <c r="F202" s="163">
        <f t="shared" si="26"/>
        <v>47.3942828915725</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v>0</v>
      </c>
      <c r="F209" s="163" t="str">
        <f t="shared" si="26"/>
        <v>-</v>
      </c>
    </row>
    <row r="210" ht="24" spans="1:6">
      <c r="A210" s="108">
        <v>3422</v>
      </c>
      <c r="B210" s="162" t="s">
        <v>472</v>
      </c>
      <c r="C210" s="232" t="s">
        <v>473</v>
      </c>
      <c r="D210" s="140">
        <v>0</v>
      </c>
      <c r="E210" s="140">
        <v>0</v>
      </c>
      <c r="F210" s="163" t="str">
        <f t="shared" si="26"/>
        <v>-</v>
      </c>
    </row>
    <row r="211" ht="24"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24"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769.27</v>
      </c>
      <c r="E216" s="138">
        <f t="shared" si="40"/>
        <v>364.59</v>
      </c>
      <c r="F216" s="163">
        <f t="shared" si="26"/>
        <v>47.3942828915725</v>
      </c>
    </row>
    <row r="217" ht="12.75" customHeight="1" spans="1:6">
      <c r="A217" s="108">
        <v>3431</v>
      </c>
      <c r="B217" s="197" t="s">
        <v>486</v>
      </c>
      <c r="C217" s="232" t="s">
        <v>487</v>
      </c>
      <c r="D217" s="140">
        <v>768.65</v>
      </c>
      <c r="E217" s="140">
        <v>364.59</v>
      </c>
      <c r="F217" s="163">
        <f t="shared" si="26"/>
        <v>47.4325115462174</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0.62</v>
      </c>
      <c r="E219" s="140">
        <v>0</v>
      </c>
      <c r="F219" s="163">
        <f t="shared" si="26"/>
        <v>0</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4" spans="1:6">
      <c r="A229" s="108" t="s">
        <v>510</v>
      </c>
      <c r="B229" s="109" t="s">
        <v>511</v>
      </c>
      <c r="C229" s="232" t="s">
        <v>510</v>
      </c>
      <c r="D229" s="140">
        <v>0</v>
      </c>
      <c r="E229" s="140">
        <v>0</v>
      </c>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24" spans="1:6">
      <c r="A236" s="108">
        <v>3622</v>
      </c>
      <c r="B236" s="111" t="s">
        <v>524</v>
      </c>
      <c r="C236" s="232" t="s">
        <v>525</v>
      </c>
      <c r="D236" s="140">
        <v>0</v>
      </c>
      <c r="E236" s="140">
        <v>0</v>
      </c>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v>0</v>
      </c>
      <c r="F238" s="163" t="str">
        <f t="shared" si="44"/>
        <v>-</v>
      </c>
    </row>
    <row r="239" ht="12.75" spans="1:6">
      <c r="A239" s="108">
        <v>3632</v>
      </c>
      <c r="B239" s="111" t="s">
        <v>530</v>
      </c>
      <c r="C239" s="232" t="s">
        <v>531</v>
      </c>
      <c r="D239" s="140">
        <v>0</v>
      </c>
      <c r="E239" s="140">
        <v>0</v>
      </c>
      <c r="F239" s="163" t="str">
        <f t="shared" si="44"/>
        <v>-</v>
      </c>
    </row>
    <row r="240" ht="24" spans="1:6">
      <c r="A240" s="108" t="s">
        <v>532</v>
      </c>
      <c r="B240" s="111" t="s">
        <v>533</v>
      </c>
      <c r="C240" s="232" t="s">
        <v>532</v>
      </c>
      <c r="D240" s="140">
        <v>0</v>
      </c>
      <c r="E240" s="140">
        <v>0</v>
      </c>
      <c r="F240" s="163" t="str">
        <f t="shared" si="44"/>
        <v>-</v>
      </c>
    </row>
    <row r="241" ht="24" spans="1:6">
      <c r="A241" s="108" t="s">
        <v>534</v>
      </c>
      <c r="B241" s="111" t="s">
        <v>535</v>
      </c>
      <c r="C241" s="232" t="s">
        <v>534</v>
      </c>
      <c r="D241" s="140">
        <v>0</v>
      </c>
      <c r="E241" s="140">
        <v>0</v>
      </c>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v>0</v>
      </c>
      <c r="E243" s="141">
        <v>0</v>
      </c>
      <c r="F243" s="195" t="str">
        <f t="shared" si="44"/>
        <v>-</v>
      </c>
    </row>
    <row r="244" ht="12.75" spans="1:6">
      <c r="A244" s="110" t="s">
        <v>539</v>
      </c>
      <c r="B244" s="111" t="s">
        <v>186</v>
      </c>
      <c r="C244" s="233" t="s">
        <v>539</v>
      </c>
      <c r="D244" s="141">
        <v>0</v>
      </c>
      <c r="E244" s="141">
        <v>0</v>
      </c>
      <c r="F244" s="195" t="str">
        <f t="shared" si="44"/>
        <v>-</v>
      </c>
    </row>
    <row r="245" ht="12.75" spans="1:6">
      <c r="A245" s="110" t="s">
        <v>540</v>
      </c>
      <c r="B245" s="111" t="s">
        <v>189</v>
      </c>
      <c r="C245" s="233" t="s">
        <v>540</v>
      </c>
      <c r="D245" s="141">
        <v>0</v>
      </c>
      <c r="E245" s="141">
        <v>0</v>
      </c>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v>0</v>
      </c>
      <c r="F251" s="163" t="str">
        <f t="shared" si="51"/>
        <v>-</v>
      </c>
    </row>
    <row r="252" ht="24" spans="1:6">
      <c r="A252" s="108">
        <v>3673</v>
      </c>
      <c r="B252" s="109" t="s">
        <v>553</v>
      </c>
      <c r="C252" s="232" t="s">
        <v>554</v>
      </c>
      <c r="D252" s="140">
        <v>0</v>
      </c>
      <c r="E252" s="140">
        <v>0</v>
      </c>
      <c r="F252" s="163" t="str">
        <f t="shared" si="51"/>
        <v>-</v>
      </c>
    </row>
    <row r="253" ht="24"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v>0</v>
      </c>
      <c r="F255" s="163" t="str">
        <f t="shared" si="53"/>
        <v>-</v>
      </c>
    </row>
    <row r="256" ht="12.75" customHeight="1" spans="1:6">
      <c r="A256" s="108" t="s">
        <v>560</v>
      </c>
      <c r="B256" s="109" t="s">
        <v>207</v>
      </c>
      <c r="C256" s="232" t="s">
        <v>560</v>
      </c>
      <c r="D256" s="140">
        <v>0</v>
      </c>
      <c r="E256" s="140">
        <v>0</v>
      </c>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4" spans="1:6">
      <c r="A260" s="108" t="s">
        <v>565</v>
      </c>
      <c r="B260" s="109" t="s">
        <v>214</v>
      </c>
      <c r="C260" s="232" t="s">
        <v>565</v>
      </c>
      <c r="D260" s="140">
        <v>0</v>
      </c>
      <c r="E260" s="140">
        <v>0</v>
      </c>
      <c r="F260" s="163" t="str">
        <f t="shared" si="53"/>
        <v>-</v>
      </c>
    </row>
    <row r="261" ht="24" spans="1:6">
      <c r="A261" s="108" t="s">
        <v>566</v>
      </c>
      <c r="B261" s="109" t="s">
        <v>216</v>
      </c>
      <c r="C261" s="232" t="s">
        <v>566</v>
      </c>
      <c r="D261" s="140">
        <v>0</v>
      </c>
      <c r="E261" s="140">
        <v>0</v>
      </c>
      <c r="F261" s="163" t="str">
        <f t="shared" si="53"/>
        <v>-</v>
      </c>
    </row>
    <row r="262" ht="24" spans="1:6">
      <c r="A262" s="108">
        <v>37</v>
      </c>
      <c r="B262" s="109" t="s">
        <v>567</v>
      </c>
      <c r="C262" s="232" t="s">
        <v>568</v>
      </c>
      <c r="D262" s="138">
        <f t="shared" ref="D262:E262" si="55">D263+D269</f>
        <v>5503.51</v>
      </c>
      <c r="E262" s="138">
        <f t="shared" si="55"/>
        <v>3414.47</v>
      </c>
      <c r="F262" s="163">
        <f t="shared" ref="F262:F268" si="56">IF(D262&lt;&gt;0,IF(E262/D262&gt;=100,"&gt;&gt;100",E262/D262*100),"-")</f>
        <v>62.0416788558574</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v>0</v>
      </c>
      <c r="F264" s="163" t="str">
        <f t="shared" si="56"/>
        <v>-</v>
      </c>
    </row>
    <row r="265" ht="24" spans="1:6">
      <c r="A265" s="108">
        <v>3712</v>
      </c>
      <c r="B265" s="109" t="s">
        <v>573</v>
      </c>
      <c r="C265" s="232" t="s">
        <v>574</v>
      </c>
      <c r="D265" s="140">
        <v>0</v>
      </c>
      <c r="E265" s="140">
        <v>0</v>
      </c>
      <c r="F265" s="163" t="str">
        <f t="shared" si="56"/>
        <v>-</v>
      </c>
    </row>
    <row r="266" ht="24" spans="1:6">
      <c r="A266" s="108" t="s">
        <v>575</v>
      </c>
      <c r="B266" s="109" t="s">
        <v>576</v>
      </c>
      <c r="C266" s="232" t="s">
        <v>575</v>
      </c>
      <c r="D266" s="140">
        <v>0</v>
      </c>
      <c r="E266" s="140">
        <v>0</v>
      </c>
      <c r="F266" s="163" t="str">
        <f t="shared" si="56"/>
        <v>-</v>
      </c>
    </row>
    <row r="267" ht="24"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5503.51</v>
      </c>
      <c r="E269" s="138">
        <f t="shared" si="58"/>
        <v>3414.47</v>
      </c>
      <c r="F269" s="163">
        <f t="shared" ref="F269:F272" si="59">IF(D269&lt;&gt;0,IF(E269/D269&gt;=100,"&gt;&gt;100",E269/D269*100),"-")</f>
        <v>62.0416788558574</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3414.47</v>
      </c>
      <c r="F271" s="163" t="str">
        <f t="shared" si="59"/>
        <v>-</v>
      </c>
    </row>
    <row r="272" ht="12.75" customHeight="1" spans="1:6">
      <c r="A272" s="108" t="s">
        <v>587</v>
      </c>
      <c r="B272" s="111" t="s">
        <v>588</v>
      </c>
      <c r="C272" s="232" t="s">
        <v>587</v>
      </c>
      <c r="D272" s="140">
        <v>5503.51</v>
      </c>
      <c r="E272" s="140">
        <v>0</v>
      </c>
      <c r="F272" s="163">
        <f t="shared" si="59"/>
        <v>0</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v>0</v>
      </c>
      <c r="F275" s="163" t="str">
        <f t="shared" si="61"/>
        <v>-</v>
      </c>
    </row>
    <row r="276" ht="12.75" customHeight="1" spans="1:6">
      <c r="A276" s="108">
        <v>3812</v>
      </c>
      <c r="B276" s="109" t="s">
        <v>595</v>
      </c>
      <c r="C276" s="232" t="s">
        <v>596</v>
      </c>
      <c r="D276" s="140">
        <v>0</v>
      </c>
      <c r="E276" s="140">
        <v>0</v>
      </c>
      <c r="F276" s="163" t="str">
        <f t="shared" si="61"/>
        <v>-</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4"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v>0</v>
      </c>
      <c r="F290" s="163" t="str">
        <f t="shared" si="66"/>
        <v>-</v>
      </c>
    </row>
    <row r="291" ht="24"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4"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763043.4</v>
      </c>
      <c r="E299" s="138">
        <f>E152-E297+E298</f>
        <v>869942.77</v>
      </c>
      <c r="F299" s="163">
        <f t="shared" si="68"/>
        <v>114.009605482467</v>
      </c>
    </row>
    <row r="300" ht="12.75" customHeight="1" spans="1:6">
      <c r="A300" s="108" t="s">
        <v>632</v>
      </c>
      <c r="B300" s="109" t="s">
        <v>643</v>
      </c>
      <c r="C300" s="232" t="s">
        <v>644</v>
      </c>
      <c r="D300" s="138">
        <f>IF(D6&gt;=D299,D6-D299,0)</f>
        <v>7842.91000000003</v>
      </c>
      <c r="E300" s="138">
        <f>IF(E6&gt;=E299,E6-E299,0)</f>
        <v>0</v>
      </c>
      <c r="F300" s="163">
        <f t="shared" si="68"/>
        <v>0</v>
      </c>
    </row>
    <row r="301" ht="12.75" customHeight="1" spans="1:6">
      <c r="A301" s="108" t="s">
        <v>632</v>
      </c>
      <c r="B301" s="109" t="s">
        <v>645</v>
      </c>
      <c r="C301" s="232" t="s">
        <v>646</v>
      </c>
      <c r="D301" s="138">
        <f>IF(D299&gt;=D6,D299-D6,0)</f>
        <v>0</v>
      </c>
      <c r="E301" s="138">
        <f>IF(E299&gt;=E6,E299-E6,0)</f>
        <v>21904.59</v>
      </c>
      <c r="F301" s="163" t="str">
        <f t="shared" si="68"/>
        <v>-</v>
      </c>
    </row>
    <row r="302" ht="12.75" customHeight="1" spans="1:6">
      <c r="A302" s="108">
        <v>92211</v>
      </c>
      <c r="B302" s="109" t="s">
        <v>647</v>
      </c>
      <c r="C302" s="232" t="s">
        <v>648</v>
      </c>
      <c r="D302" s="140">
        <v>29443.01</v>
      </c>
      <c r="E302" s="140">
        <v>23668.9</v>
      </c>
      <c r="F302" s="163">
        <f t="shared" si="68"/>
        <v>80.3888596987876</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0</v>
      </c>
      <c r="E304" s="140">
        <v>55296.24</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13617.02</v>
      </c>
      <c r="E360" s="138">
        <f t="shared" si="86"/>
        <v>49500.55</v>
      </c>
      <c r="F360" s="163">
        <f t="shared" si="72"/>
        <v>363.519698142472</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13617.02</v>
      </c>
      <c r="E373" s="138">
        <f t="shared" si="90"/>
        <v>28254.3</v>
      </c>
      <c r="F373" s="163">
        <f t="shared" si="72"/>
        <v>207.492535077425</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10100.75</v>
      </c>
      <c r="E379" s="138">
        <f t="shared" si="92"/>
        <v>21448.06</v>
      </c>
      <c r="F379" s="163">
        <f t="shared" si="72"/>
        <v>212.341261787491</v>
      </c>
    </row>
    <row r="380" ht="12.75" customHeight="1" spans="1:6">
      <c r="A380" s="108">
        <v>4221</v>
      </c>
      <c r="B380" s="109" t="s">
        <v>698</v>
      </c>
      <c r="C380" s="232" t="s">
        <v>790</v>
      </c>
      <c r="D380" s="140">
        <v>913.75</v>
      </c>
      <c r="E380" s="140">
        <v>125</v>
      </c>
      <c r="F380" s="163">
        <f t="shared" si="72"/>
        <v>13.6798905608755</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299</v>
      </c>
      <c r="E385" s="140">
        <v>15201.52</v>
      </c>
      <c r="F385" s="163">
        <f t="shared" si="72"/>
        <v>5084.12040133779</v>
      </c>
    </row>
    <row r="386" ht="12.75" customHeight="1" spans="1:6">
      <c r="A386" s="108">
        <v>4227</v>
      </c>
      <c r="B386" s="162" t="s">
        <v>710</v>
      </c>
      <c r="C386" s="232" t="s">
        <v>797</v>
      </c>
      <c r="D386" s="140">
        <v>8888</v>
      </c>
      <c r="E386" s="140">
        <v>6121.54</v>
      </c>
      <c r="F386" s="163">
        <f t="shared" si="72"/>
        <v>68.8742124212421</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3516.27</v>
      </c>
      <c r="E393" s="138">
        <f t="shared" si="94"/>
        <v>6806.24</v>
      </c>
      <c r="F393" s="163">
        <f t="shared" si="72"/>
        <v>193.564202976449</v>
      </c>
    </row>
    <row r="394" ht="12.75" customHeight="1" spans="1:6">
      <c r="A394" s="108">
        <v>4241</v>
      </c>
      <c r="B394" s="109" t="s">
        <v>807</v>
      </c>
      <c r="C394" s="232" t="s">
        <v>808</v>
      </c>
      <c r="D394" s="140">
        <v>3516.27</v>
      </c>
      <c r="E394" s="140">
        <v>6806.24</v>
      </c>
      <c r="F394" s="163">
        <f t="shared" si="72"/>
        <v>193.564202976449</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21246.25</v>
      </c>
      <c r="F412" s="163" t="str">
        <f t="shared" si="72"/>
        <v>-</v>
      </c>
    </row>
    <row r="413" ht="12.75" customHeight="1" spans="1:6">
      <c r="A413" s="108">
        <v>451</v>
      </c>
      <c r="B413" s="109" t="s">
        <v>835</v>
      </c>
      <c r="C413" s="232" t="s">
        <v>836</v>
      </c>
      <c r="D413" s="140">
        <v>0</v>
      </c>
      <c r="E413" s="140">
        <v>21246.25</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13617.02</v>
      </c>
      <c r="E418" s="138">
        <f t="shared" si="102"/>
        <v>49500.55</v>
      </c>
      <c r="F418" s="163">
        <f t="shared" si="72"/>
        <v>363.519698142472</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770886.31</v>
      </c>
      <c r="E422" s="138">
        <f>E6+E308</f>
        <v>848038.18</v>
      </c>
      <c r="F422" s="163">
        <f t="shared" si="72"/>
        <v>110.008203414587</v>
      </c>
    </row>
    <row r="423" ht="12.75" customHeight="1" spans="1:6">
      <c r="A423" s="108" t="s">
        <v>632</v>
      </c>
      <c r="B423" s="109" t="s">
        <v>855</v>
      </c>
      <c r="C423" s="232" t="s">
        <v>856</v>
      </c>
      <c r="D423" s="138">
        <f t="shared" ref="D423:E423" si="103">D299+D360</f>
        <v>776660.42</v>
      </c>
      <c r="E423" s="138">
        <f t="shared" si="103"/>
        <v>919443.32</v>
      </c>
      <c r="F423" s="163">
        <f t="shared" si="72"/>
        <v>118.384212240402</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5774.10999999999</v>
      </c>
      <c r="E425" s="138">
        <f t="shared" si="105"/>
        <v>71405.14</v>
      </c>
      <c r="F425" s="163">
        <f t="shared" si="72"/>
        <v>1236.64322293826</v>
      </c>
    </row>
    <row r="426" ht="12.75" customHeight="1" spans="1:6">
      <c r="A426" s="239" t="s">
        <v>861</v>
      </c>
      <c r="B426" s="162" t="s">
        <v>862</v>
      </c>
      <c r="C426" s="240" t="s">
        <v>863</v>
      </c>
      <c r="D426" s="138">
        <f t="shared" ref="D426:E426" si="106">IF(D302-D303+D419-D420&gt;=0,D302-D303+D419-D420,0)</f>
        <v>29443.01</v>
      </c>
      <c r="E426" s="138">
        <f t="shared" si="106"/>
        <v>23668.9</v>
      </c>
      <c r="F426" s="163">
        <f t="shared" si="72"/>
        <v>80.3888596987876</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4" spans="1:6">
      <c r="A428" s="235" t="s">
        <v>866</v>
      </c>
      <c r="B428" s="236" t="s">
        <v>867</v>
      </c>
      <c r="C428" s="237" t="s">
        <v>868</v>
      </c>
      <c r="D428" s="167">
        <f t="shared" ref="D428:E428" si="108">D304+D421</f>
        <v>0</v>
      </c>
      <c r="E428" s="167">
        <f t="shared" si="108"/>
        <v>55296.24</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770886.31</v>
      </c>
      <c r="E643" s="138">
        <f>E422+E430</f>
        <v>848038.18</v>
      </c>
      <c r="F643" s="163">
        <f t="shared" si="109"/>
        <v>110.008203414587</v>
      </c>
    </row>
    <row r="644" ht="12.75" customHeight="1" spans="1:6">
      <c r="A644" s="108" t="s">
        <v>632</v>
      </c>
      <c r="B644" s="109" t="s">
        <v>1288</v>
      </c>
      <c r="C644" s="232" t="s">
        <v>1289</v>
      </c>
      <c r="D644" s="138">
        <f>D423+D535</f>
        <v>776660.42</v>
      </c>
      <c r="E644" s="138">
        <f>E423+E535</f>
        <v>919443.32</v>
      </c>
      <c r="F644" s="163">
        <f t="shared" si="109"/>
        <v>118.384212240402</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5774.10999999999</v>
      </c>
      <c r="E646" s="138">
        <f t="shared" si="164"/>
        <v>71405.14</v>
      </c>
      <c r="F646" s="163">
        <f t="shared" si="109"/>
        <v>1236.64322293826</v>
      </c>
    </row>
    <row r="647" ht="24" spans="1:6">
      <c r="A647" s="239" t="s">
        <v>1294</v>
      </c>
      <c r="B647" s="109" t="s">
        <v>1295</v>
      </c>
      <c r="C647" s="240" t="s">
        <v>1294</v>
      </c>
      <c r="D647" s="138">
        <f>IF(D426-D427+D641-D642&gt;=0,D426-D427+D641-D642,0)</f>
        <v>29443.01</v>
      </c>
      <c r="E647" s="138">
        <f>IF(E426-E427+E641-E642&gt;=0,E426-E427+E641-E642,0)</f>
        <v>23668.9</v>
      </c>
      <c r="F647" s="163">
        <f t="shared" si="109"/>
        <v>80.3888596987876</v>
      </c>
    </row>
    <row r="648" ht="24" spans="1:6">
      <c r="A648" s="239" t="s">
        <v>1296</v>
      </c>
      <c r="B648" s="109" t="s">
        <v>1297</v>
      </c>
      <c r="C648" s="240" t="s">
        <v>1296</v>
      </c>
      <c r="D648" s="138">
        <f>IF(D427-D426+D642-D641&gt;=0,D427-D426+D642-D641,0)</f>
        <v>0</v>
      </c>
      <c r="E648" s="138">
        <f>IF(E427-E426+E642-E641&gt;=0,E427-E426+E642-E641,0)</f>
        <v>0</v>
      </c>
      <c r="F648" s="163" t="str">
        <f t="shared" si="109"/>
        <v>-</v>
      </c>
    </row>
    <row r="649" ht="24" spans="1:6">
      <c r="A649" s="108" t="s">
        <v>632</v>
      </c>
      <c r="B649" s="109" t="s">
        <v>1298</v>
      </c>
      <c r="C649" s="232" t="s">
        <v>1299</v>
      </c>
      <c r="D649" s="138">
        <f t="shared" ref="D649:E649" si="165">IF(D645+D647-D646-D648&gt;=0,D645+D647-D646-D648,0)</f>
        <v>23668.9</v>
      </c>
      <c r="E649" s="138">
        <f t="shared" si="165"/>
        <v>0</v>
      </c>
      <c r="F649" s="163">
        <f t="shared" si="109"/>
        <v>0</v>
      </c>
    </row>
    <row r="650" ht="24" spans="1:6">
      <c r="A650" s="108" t="s">
        <v>632</v>
      </c>
      <c r="B650" s="109" t="s">
        <v>1300</v>
      </c>
      <c r="C650" s="232" t="s">
        <v>1301</v>
      </c>
      <c r="D650" s="138">
        <f t="shared" ref="D650:E650" si="166">IF(D646+D648-D645-D647&gt;=0,D646+D648-D645-D647,0)</f>
        <v>0</v>
      </c>
      <c r="E650" s="138">
        <f t="shared" si="166"/>
        <v>47736.24</v>
      </c>
      <c r="F650" s="163" t="str">
        <f t="shared" si="109"/>
        <v>-</v>
      </c>
    </row>
    <row r="651" ht="24" spans="1:6">
      <c r="A651" s="235" t="s">
        <v>1302</v>
      </c>
      <c r="B651" s="236" t="s">
        <v>1303</v>
      </c>
      <c r="C651" s="237" t="s">
        <v>1302</v>
      </c>
      <c r="D651" s="145">
        <v>54881.25</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19684.68</v>
      </c>
      <c r="E653" s="140">
        <v>15645.37</v>
      </c>
      <c r="F653" s="163">
        <f t="shared" ref="F653:F740" si="167">IF(D653&lt;&gt;0,IF(E653/D653&gt;=100,"&gt;&gt;100",E653/D653*100),"-")</f>
        <v>79.4799305856128</v>
      </c>
    </row>
    <row r="654" ht="12.75" customHeight="1" spans="1:6">
      <c r="A654" s="108" t="s">
        <v>1307</v>
      </c>
      <c r="B654" s="109" t="s">
        <v>1308</v>
      </c>
      <c r="C654" s="232" t="s">
        <v>1307</v>
      </c>
      <c r="D654" s="140">
        <v>796787.57</v>
      </c>
      <c r="E654" s="140">
        <v>156586.14</v>
      </c>
      <c r="F654" s="163">
        <f t="shared" si="167"/>
        <v>19.6521815720594</v>
      </c>
    </row>
    <row r="655" ht="12.75" customHeight="1" spans="1:6">
      <c r="A655" s="108" t="s">
        <v>1309</v>
      </c>
      <c r="B655" s="109" t="s">
        <v>1310</v>
      </c>
      <c r="C655" s="232" t="s">
        <v>1309</v>
      </c>
      <c r="D655" s="140">
        <v>800826.88</v>
      </c>
      <c r="E655" s="140">
        <v>172231.51</v>
      </c>
      <c r="F655" s="163">
        <f t="shared" si="167"/>
        <v>21.5067094151485</v>
      </c>
    </row>
    <row r="656" ht="24" spans="1:6">
      <c r="A656" s="108">
        <v>11</v>
      </c>
      <c r="B656" s="109" t="s">
        <v>1311</v>
      </c>
      <c r="C656" s="232" t="s">
        <v>1312</v>
      </c>
      <c r="D656" s="138">
        <f t="shared" ref="D656:E656" si="168">+D653+D654-D655</f>
        <v>15645.37</v>
      </c>
      <c r="E656" s="138">
        <f t="shared" si="168"/>
        <v>0</v>
      </c>
      <c r="F656" s="163">
        <f t="shared" si="167"/>
        <v>0</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31</v>
      </c>
      <c r="E658" s="241">
        <v>31</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25</v>
      </c>
      <c r="E660" s="241">
        <v>25</v>
      </c>
      <c r="F660" s="163">
        <f t="shared" si="167"/>
        <v>100</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v>0</v>
      </c>
      <c r="F663" s="195" t="str">
        <f t="shared" si="167"/>
        <v>-</v>
      </c>
    </row>
    <row r="664" ht="12.75" customHeight="1" spans="1:6">
      <c r="A664" s="110" t="s">
        <v>1328</v>
      </c>
      <c r="B664" s="111" t="s">
        <v>1329</v>
      </c>
      <c r="C664" s="233" t="s">
        <v>1328</v>
      </c>
      <c r="D664" s="141"/>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675799.02</v>
      </c>
      <c r="E683" s="141">
        <v>736966.96</v>
      </c>
      <c r="F683" s="195">
        <f t="shared" si="167"/>
        <v>109.051202826544</v>
      </c>
    </row>
    <row r="684" ht="24" spans="1:6">
      <c r="A684" s="110">
        <v>63613</v>
      </c>
      <c r="B684" s="197" t="s">
        <v>1368</v>
      </c>
      <c r="C684" s="233" t="s">
        <v>1369</v>
      </c>
      <c r="D684" s="141">
        <v>0</v>
      </c>
      <c r="E684" s="141">
        <v>0</v>
      </c>
      <c r="F684" s="195" t="str">
        <f t="shared" si="167"/>
        <v>-</v>
      </c>
    </row>
    <row r="685" ht="24" spans="1:6">
      <c r="A685" s="108">
        <v>63622</v>
      </c>
      <c r="B685" s="162" t="s">
        <v>1370</v>
      </c>
      <c r="C685" s="232" t="s">
        <v>1371</v>
      </c>
      <c r="D685" s="140">
        <v>0</v>
      </c>
      <c r="E685" s="140">
        <v>0</v>
      </c>
      <c r="F685" s="163" t="str">
        <f t="shared" si="167"/>
        <v>-</v>
      </c>
    </row>
    <row r="686" ht="24"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11079.41</v>
      </c>
      <c r="E703" s="141">
        <v>0</v>
      </c>
      <c r="F703" s="195">
        <f t="shared" si="167"/>
        <v>0</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c r="E711" s="141">
        <v>0</v>
      </c>
      <c r="F711" s="195" t="str">
        <f t="shared" si="167"/>
        <v>-</v>
      </c>
    </row>
    <row r="712" ht="12.75" customHeight="1" spans="1:6">
      <c r="A712" s="110" t="s">
        <v>1409</v>
      </c>
      <c r="B712" s="111" t="s">
        <v>1410</v>
      </c>
      <c r="C712" s="233" t="s">
        <v>1409</v>
      </c>
      <c r="D712" s="141"/>
      <c r="E712" s="141">
        <v>0</v>
      </c>
      <c r="F712" s="195" t="str">
        <f t="shared" si="167"/>
        <v>-</v>
      </c>
    </row>
    <row r="713" ht="24" spans="1:6">
      <c r="A713" s="110" t="s">
        <v>1411</v>
      </c>
      <c r="B713" s="111" t="s">
        <v>1412</v>
      </c>
      <c r="C713" s="233" t="s">
        <v>1411</v>
      </c>
      <c r="D713" s="141"/>
      <c r="E713" s="141">
        <v>0</v>
      </c>
      <c r="F713" s="195" t="str">
        <f t="shared" si="167"/>
        <v>-</v>
      </c>
    </row>
    <row r="714" ht="12.75" spans="1:6">
      <c r="A714" s="110" t="s">
        <v>1413</v>
      </c>
      <c r="B714" s="111" t="s">
        <v>1414</v>
      </c>
      <c r="C714" s="233" t="s">
        <v>1413</v>
      </c>
      <c r="D714" s="141"/>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c r="E722" s="141">
        <v>0</v>
      </c>
      <c r="F722" s="195" t="str">
        <f t="shared" si="167"/>
        <v>-</v>
      </c>
    </row>
    <row r="723" ht="12.75" spans="1:6">
      <c r="A723" s="110" t="s">
        <v>1431</v>
      </c>
      <c r="B723" s="111" t="s">
        <v>1432</v>
      </c>
      <c r="C723" s="233" t="s">
        <v>1431</v>
      </c>
      <c r="D723" s="141"/>
      <c r="E723" s="141">
        <v>0</v>
      </c>
      <c r="F723" s="195" t="str">
        <f t="shared" si="167"/>
        <v>-</v>
      </c>
    </row>
    <row r="724" ht="12.75" customHeight="1" spans="1:6">
      <c r="A724" s="110">
        <v>65264</v>
      </c>
      <c r="B724" s="111" t="s">
        <v>1433</v>
      </c>
      <c r="C724" s="233" t="s">
        <v>1434</v>
      </c>
      <c r="D724" s="141">
        <v>15854.88</v>
      </c>
      <c r="E724" s="141">
        <v>10778.77</v>
      </c>
      <c r="F724" s="195">
        <f t="shared" si="167"/>
        <v>67.9839267153078</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v>0</v>
      </c>
      <c r="E730" s="141">
        <v>0</v>
      </c>
      <c r="F730" s="195" t="str">
        <f t="shared" si="167"/>
        <v>-</v>
      </c>
    </row>
    <row r="731" ht="24" spans="1:6">
      <c r="A731" s="110">
        <v>66345</v>
      </c>
      <c r="B731" s="111" t="s">
        <v>1443</v>
      </c>
      <c r="C731" s="233">
        <v>66345</v>
      </c>
      <c r="D731" s="141">
        <v>0</v>
      </c>
      <c r="E731" s="141">
        <v>0</v>
      </c>
      <c r="F731" s="195" t="str">
        <f t="shared" si="167"/>
        <v>-</v>
      </c>
    </row>
    <row r="732" ht="12.75" customHeight="1" spans="1:6">
      <c r="A732" s="110">
        <v>31214</v>
      </c>
      <c r="B732" s="111" t="s">
        <v>1444</v>
      </c>
      <c r="C732" s="233" t="s">
        <v>1445</v>
      </c>
      <c r="D732" s="141">
        <v>0</v>
      </c>
      <c r="E732" s="141">
        <v>0</v>
      </c>
      <c r="F732" s="195" t="str">
        <f t="shared" si="167"/>
        <v>-</v>
      </c>
    </row>
    <row r="733" ht="12.75" customHeight="1" spans="1:6">
      <c r="A733" s="110">
        <v>31215</v>
      </c>
      <c r="B733" s="111" t="s">
        <v>1446</v>
      </c>
      <c r="C733" s="233" t="s">
        <v>1447</v>
      </c>
      <c r="D733" s="141">
        <v>21694.16</v>
      </c>
      <c r="E733" s="141">
        <v>21942.16</v>
      </c>
      <c r="F733" s="195">
        <f t="shared" si="167"/>
        <v>101.143164796424</v>
      </c>
    </row>
    <row r="734" ht="12.75" customHeight="1" spans="1:6">
      <c r="A734" s="110">
        <v>32121</v>
      </c>
      <c r="B734" s="111" t="s">
        <v>1448</v>
      </c>
      <c r="C734" s="233" t="s">
        <v>1449</v>
      </c>
      <c r="D734" s="141">
        <v>23160.73</v>
      </c>
      <c r="E734" s="141">
        <v>28011.91</v>
      </c>
      <c r="F734" s="195">
        <f t="shared" si="167"/>
        <v>120.94571285102</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1364.5</v>
      </c>
      <c r="E736" s="140">
        <v>1714.12</v>
      </c>
      <c r="F736" s="163">
        <f t="shared" si="167"/>
        <v>125.622572370832</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0</v>
      </c>
      <c r="E738" s="140">
        <v>0</v>
      </c>
      <c r="F738" s="163" t="str">
        <f t="shared" si="167"/>
        <v>-</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669.35</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v>163.09</v>
      </c>
      <c r="E743" s="141">
        <v>195</v>
      </c>
      <c r="F743" s="195">
        <f t="shared" ref="F743:F744" si="170">IF(D743&lt;&gt;0,IF(E743/D743&gt;=100,"&gt;&gt;100",E743/D743*100),"-")</f>
        <v>119.565883867803</v>
      </c>
    </row>
    <row r="744" ht="12.75" customHeight="1" spans="1:6">
      <c r="A744" s="110" t="s">
        <v>1468</v>
      </c>
      <c r="B744" s="111" t="s">
        <v>1469</v>
      </c>
      <c r="C744" s="233" t="s">
        <v>1468</v>
      </c>
      <c r="D744" s="141">
        <v>0</v>
      </c>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v>0</v>
      </c>
      <c r="E806" s="141">
        <v>0</v>
      </c>
      <c r="F806" s="195" t="str">
        <f t="shared" ref="F806:F814" si="171">IF(D806&lt;&gt;0,IF(E806/D806&gt;=100,"&gt;&gt;100",E806/D806*100),"-")</f>
        <v>-</v>
      </c>
    </row>
    <row r="807" ht="12.75" spans="1:6">
      <c r="A807" s="110" t="s">
        <v>1593</v>
      </c>
      <c r="B807" s="197" t="s">
        <v>1594</v>
      </c>
      <c r="C807" s="233" t="s">
        <v>1593</v>
      </c>
      <c r="D807" s="141">
        <v>0</v>
      </c>
      <c r="E807" s="141">
        <v>0</v>
      </c>
      <c r="F807" s="195" t="str">
        <f t="shared" si="171"/>
        <v>-</v>
      </c>
    </row>
    <row r="808" ht="24" spans="1:6">
      <c r="A808" s="110" t="s">
        <v>1595</v>
      </c>
      <c r="B808" s="197" t="s">
        <v>1596</v>
      </c>
      <c r="C808" s="233" t="s">
        <v>1595</v>
      </c>
      <c r="D808" s="141">
        <v>0</v>
      </c>
      <c r="E808" s="141">
        <v>0</v>
      </c>
      <c r="F808" s="195" t="str">
        <f t="shared" si="171"/>
        <v>-</v>
      </c>
    </row>
    <row r="809" ht="24" spans="1:6">
      <c r="A809" s="110" t="s">
        <v>1597</v>
      </c>
      <c r="B809" s="197" t="s">
        <v>1598</v>
      </c>
      <c r="C809" s="233" t="s">
        <v>1597</v>
      </c>
      <c r="D809" s="141">
        <v>0</v>
      </c>
      <c r="E809" s="141">
        <v>0</v>
      </c>
      <c r="F809" s="195" t="str">
        <f t="shared" si="171"/>
        <v>-</v>
      </c>
    </row>
    <row r="810" ht="24" spans="1:6">
      <c r="A810" s="110" t="s">
        <v>1599</v>
      </c>
      <c r="B810" s="197" t="s">
        <v>1600</v>
      </c>
      <c r="C810" s="233" t="s">
        <v>1599</v>
      </c>
      <c r="D810" s="141">
        <v>0</v>
      </c>
      <c r="E810" s="141">
        <v>0</v>
      </c>
      <c r="F810" s="195" t="str">
        <f t="shared" si="171"/>
        <v>-</v>
      </c>
    </row>
    <row r="811" ht="24" spans="1:6">
      <c r="A811" s="110" t="s">
        <v>1601</v>
      </c>
      <c r="B811" s="197" t="s">
        <v>1602</v>
      </c>
      <c r="C811" s="233" t="s">
        <v>1601</v>
      </c>
      <c r="D811" s="141">
        <v>0</v>
      </c>
      <c r="E811" s="141">
        <v>0</v>
      </c>
      <c r="F811" s="195" t="str">
        <f t="shared" si="171"/>
        <v>-</v>
      </c>
    </row>
    <row r="812" ht="12.75" spans="1:6">
      <c r="A812" s="110" t="s">
        <v>1603</v>
      </c>
      <c r="B812" s="197" t="s">
        <v>1604</v>
      </c>
      <c r="C812" s="233" t="s">
        <v>1603</v>
      </c>
      <c r="D812" s="141">
        <v>0</v>
      </c>
      <c r="E812" s="141">
        <v>0</v>
      </c>
      <c r="F812" s="195" t="str">
        <f t="shared" si="171"/>
        <v>-</v>
      </c>
    </row>
    <row r="813" ht="12.75" spans="1:6">
      <c r="A813" s="110" t="s">
        <v>1605</v>
      </c>
      <c r="B813" s="197" t="s">
        <v>1606</v>
      </c>
      <c r="C813" s="233" t="s">
        <v>1605</v>
      </c>
      <c r="D813" s="141">
        <v>0</v>
      </c>
      <c r="E813" s="141">
        <v>0</v>
      </c>
      <c r="F813" s="195" t="str">
        <f t="shared" si="171"/>
        <v>-</v>
      </c>
    </row>
    <row r="814" ht="12.75" spans="1:6">
      <c r="A814" s="110" t="s">
        <v>1607</v>
      </c>
      <c r="B814" s="197" t="s">
        <v>1608</v>
      </c>
      <c r="C814" s="233" t="s">
        <v>1607</v>
      </c>
      <c r="D814" s="141">
        <v>0</v>
      </c>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3414.47</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v>0</v>
      </c>
      <c r="F985" s="195" t="str">
        <f t="shared" si="169"/>
        <v>-</v>
      </c>
    </row>
    <row r="986" ht="24" spans="1:6">
      <c r="A986" s="110">
        <v>54461</v>
      </c>
      <c r="B986" s="111" t="s">
        <v>1950</v>
      </c>
      <c r="C986" s="233" t="s">
        <v>1951</v>
      </c>
      <c r="D986" s="141">
        <v>0</v>
      </c>
      <c r="E986" s="141">
        <v>0</v>
      </c>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ht="12.75" spans="1:6">
      <c r="A1020" s="149"/>
      <c r="B1020" s="120"/>
      <c r="C1020" s="256"/>
      <c r="D1020" s="26"/>
      <c r="E1020" s="26"/>
      <c r="F1020" s="26"/>
    </row>
    <row r="1021" ht="12.75" spans="1:6">
      <c r="A1021" s="149"/>
      <c r="B1021" s="120"/>
      <c r="C1021" s="256"/>
      <c r="D1021" s="151"/>
      <c r="F1021" s="26"/>
    </row>
    <row r="1022" ht="12.75" spans="1:6">
      <c r="A1022" s="149"/>
      <c r="B1022" s="120"/>
      <c r="C1022" s="256"/>
      <c r="D1022" s="151"/>
      <c r="F1022" s="26"/>
    </row>
    <row r="1023" ht="12.75" spans="1:6">
      <c r="A1023" s="149"/>
      <c r="B1023" s="120"/>
      <c r="C1023" s="256"/>
      <c r="D1023" s="26"/>
      <c r="E1023" s="26"/>
      <c r="F1023" s="26"/>
    </row>
    <row r="1024" ht="12.75" spans="1:6">
      <c r="A1024" s="149"/>
      <c r="B1024" s="120"/>
      <c r="C1024" s="256"/>
      <c r="D1024" s="26"/>
      <c r="E1024" s="26"/>
      <c r="F1024" s="26"/>
    </row>
    <row r="1025" ht="12.75" spans="1:6">
      <c r="A1025" s="149"/>
      <c r="B1025" s="120"/>
      <c r="C1025" s="256"/>
      <c r="D1025" s="26"/>
      <c r="E1025" s="26"/>
      <c r="F1025" s="26"/>
    </row>
    <row r="1026" ht="12.75" spans="1:6">
      <c r="A1026" s="149"/>
      <c r="B1026" s="120"/>
      <c r="C1026" s="256"/>
      <c r="D1026" s="26"/>
      <c r="E1026" s="26"/>
      <c r="F1026" s="26"/>
    </row>
    <row r="1027" ht="12.75" spans="1:6">
      <c r="A1027" s="149"/>
      <c r="B1027" s="120"/>
      <c r="C1027" s="256"/>
      <c r="D1027" s="26"/>
      <c r="E1027" s="26"/>
      <c r="F1027" s="26"/>
    </row>
    <row r="1028" ht="12.75" spans="1:6">
      <c r="A1028" s="149"/>
      <c r="B1028" s="120"/>
      <c r="C1028" s="256"/>
      <c r="D1028" s="26"/>
      <c r="E1028" s="26"/>
      <c r="F1028" s="26"/>
    </row>
    <row r="1029" ht="12.75" spans="1:6">
      <c r="A1029" s="149"/>
      <c r="B1029" s="120"/>
      <c r="C1029" s="256"/>
      <c r="D1029" s="26"/>
      <c r="E1029" s="26"/>
      <c r="F1029" s="26"/>
    </row>
    <row r="1030" ht="12.75" spans="1:6">
      <c r="A1030" s="149"/>
      <c r="B1030" s="120"/>
      <c r="C1030" s="256"/>
      <c r="D1030" s="26"/>
      <c r="E1030" s="26"/>
      <c r="F1030" s="26"/>
    </row>
    <row r="1031" ht="12.75" spans="1:6">
      <c r="A1031" s="149"/>
      <c r="B1031" s="120"/>
      <c r="C1031" s="256"/>
      <c r="D1031" s="26"/>
      <c r="E1031" s="26"/>
      <c r="F1031" s="26"/>
    </row>
    <row r="1032" ht="12.75" spans="1:6">
      <c r="A1032" s="149"/>
      <c r="B1032" s="120"/>
      <c r="C1032" s="256"/>
      <c r="D1032" s="26"/>
      <c r="E1032" s="26"/>
      <c r="F1032" s="26"/>
    </row>
    <row r="1033" ht="12.75" spans="1:6">
      <c r="A1033" s="149"/>
      <c r="B1033" s="120"/>
      <c r="C1033" s="256"/>
      <c r="D1033" s="26"/>
      <c r="E1033" s="26"/>
      <c r="F1033" s="26"/>
    </row>
    <row r="1034" ht="12.75" spans="1:6">
      <c r="A1034" s="149"/>
      <c r="B1034" s="120"/>
      <c r="C1034" s="256"/>
      <c r="D1034" s="26"/>
      <c r="E1034" s="26"/>
      <c r="F1034" s="26"/>
    </row>
    <row r="1035" ht="12.75" spans="1:6">
      <c r="A1035" s="149"/>
      <c r="B1035" s="120"/>
      <c r="C1035" s="256"/>
      <c r="D1035" s="26"/>
      <c r="E1035" s="26"/>
      <c r="F1035" s="26"/>
    </row>
    <row r="1036" ht="12.75" spans="1:6">
      <c r="A1036" s="149"/>
      <c r="B1036" s="120"/>
      <c r="C1036" s="256"/>
      <c r="D1036" s="26"/>
      <c r="E1036" s="26"/>
      <c r="F1036" s="26"/>
    </row>
    <row r="1037" ht="12.75" spans="1:6">
      <c r="A1037" s="149"/>
      <c r="B1037" s="120"/>
      <c r="C1037" s="256"/>
      <c r="D1037" s="26"/>
      <c r="E1037" s="26"/>
      <c r="F1037" s="26"/>
    </row>
    <row r="1038" ht="12.75" spans="1:6">
      <c r="A1038" s="149"/>
      <c r="B1038" s="120"/>
      <c r="C1038" s="256"/>
      <c r="D1038" s="26"/>
      <c r="E1038" s="26"/>
      <c r="F1038" s="26"/>
    </row>
    <row r="1039" ht="12.75" spans="1:6">
      <c r="A1039" s="149"/>
      <c r="B1039" s="120"/>
      <c r="C1039" s="256"/>
      <c r="D1039" s="26"/>
      <c r="E1039" s="26"/>
      <c r="F1039" s="26"/>
    </row>
    <row r="1040" ht="12.75" spans="1:6">
      <c r="A1040" s="149"/>
      <c r="B1040" s="120"/>
      <c r="C1040" s="256"/>
      <c r="D1040" s="26"/>
      <c r="E1040" s="26"/>
      <c r="F1040" s="26"/>
    </row>
    <row r="1041" ht="12.75" spans="1:6">
      <c r="A1041" s="149"/>
      <c r="B1041" s="120"/>
      <c r="C1041" s="256"/>
      <c r="D1041" s="26"/>
      <c r="E1041" s="26"/>
      <c r="F1041" s="26"/>
    </row>
    <row r="1042" ht="12.75" spans="1:6">
      <c r="A1042" s="149"/>
      <c r="B1042" s="120"/>
      <c r="C1042" s="256"/>
      <c r="D1042" s="26"/>
      <c r="E1042" s="26"/>
      <c r="F1042" s="26"/>
    </row>
    <row r="1043" ht="12.75" spans="1:6">
      <c r="A1043" s="149"/>
      <c r="B1043" s="120"/>
      <c r="C1043" s="256"/>
      <c r="D1043" s="26"/>
      <c r="E1043" s="26"/>
      <c r="F1043" s="26"/>
    </row>
    <row r="1044" ht="12.75" spans="1:6">
      <c r="A1044" s="149"/>
      <c r="B1044" s="120"/>
      <c r="C1044" s="256"/>
      <c r="D1044" s="26"/>
      <c r="E1044" s="26"/>
      <c r="F1044" s="26"/>
    </row>
    <row r="1045" ht="12.75" spans="1:6">
      <c r="A1045" s="149"/>
      <c r="B1045" s="120"/>
      <c r="C1045" s="256"/>
      <c r="D1045" s="26"/>
      <c r="E1045" s="26"/>
      <c r="F1045" s="26"/>
    </row>
    <row r="1046" ht="12.75" spans="1:6">
      <c r="A1046" s="149"/>
      <c r="B1046" s="120"/>
      <c r="C1046" s="256"/>
      <c r="D1046" s="26"/>
      <c r="E1046" s="26"/>
      <c r="F1046" s="26"/>
    </row>
    <row r="1047" ht="12.75" spans="1:6">
      <c r="A1047" s="149"/>
      <c r="B1047" s="120"/>
      <c r="C1047" s="256"/>
      <c r="D1047" s="26"/>
      <c r="E1047" s="26"/>
      <c r="F1047" s="26"/>
    </row>
    <row r="1048" ht="12.75" spans="1:6">
      <c r="A1048" s="149"/>
      <c r="B1048" s="120"/>
      <c r="C1048" s="256"/>
      <c r="D1048" s="26"/>
      <c r="E1048" s="26"/>
      <c r="F1048" s="26"/>
    </row>
    <row r="1049" ht="12.75" spans="1:6">
      <c r="A1049" s="149"/>
      <c r="B1049" s="120"/>
      <c r="C1049" s="256"/>
      <c r="D1049" s="26"/>
      <c r="E1049" s="26"/>
      <c r="F1049" s="26"/>
    </row>
    <row r="1050" ht="12.75" spans="1:6">
      <c r="A1050" s="149"/>
      <c r="B1050" s="120"/>
      <c r="C1050" s="256"/>
      <c r="D1050" s="26"/>
      <c r="E1050" s="26"/>
      <c r="F1050" s="26"/>
    </row>
    <row r="1051" ht="12.75" spans="1:6">
      <c r="A1051" s="149"/>
      <c r="B1051" s="120"/>
      <c r="C1051" s="256"/>
      <c r="D1051" s="26"/>
      <c r="E1051" s="26"/>
      <c r="F1051" s="26"/>
    </row>
    <row r="1052" ht="12.75"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88" workbookViewId="0">
      <selection activeCell="E257" sqref="E25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585650.6</v>
      </c>
      <c r="E6" s="192">
        <f t="shared" si="0"/>
        <v>587389.02</v>
      </c>
      <c r="F6" s="193">
        <f t="shared" ref="F6:F298" si="1">IF(D6&gt;0,IF(E6/D6&gt;=100,"&gt;&gt;100",E6/D6*100),"-")</f>
        <v>100.296835690086</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515123.98</v>
      </c>
      <c r="E7" s="194">
        <f t="shared" si="2"/>
        <v>525334.07</v>
      </c>
      <c r="F7" s="195">
        <f t="shared" si="1"/>
        <v>101.982064589577</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28289.87</v>
      </c>
      <c r="E8" s="194">
        <f>E9+E10-E11</f>
        <v>28289.87</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28289.87</v>
      </c>
      <c r="E9" s="141">
        <v>28289.87</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486834.11</v>
      </c>
      <c r="E12" s="194">
        <f t="shared" si="3"/>
        <v>497044.2</v>
      </c>
      <c r="F12" s="195">
        <f t="shared" si="1"/>
        <v>102.097242118059</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265590.93</v>
      </c>
      <c r="E13" s="194">
        <f t="shared" si="4"/>
        <v>269372.94</v>
      </c>
      <c r="F13" s="195">
        <f t="shared" si="1"/>
        <v>101.423998176444</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836370.83</v>
      </c>
      <c r="E15" s="141">
        <v>857617.08</v>
      </c>
      <c r="F15" s="195">
        <f t="shared" si="1"/>
        <v>102.540290650739</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v>0</v>
      </c>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570779.9</v>
      </c>
      <c r="E18" s="141">
        <v>588244.14</v>
      </c>
      <c r="F18" s="195">
        <f t="shared" si="1"/>
        <v>103.05971531233</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221243.18</v>
      </c>
      <c r="E19" s="194">
        <f t="shared" si="5"/>
        <v>227671.26</v>
      </c>
      <c r="F19" s="195">
        <f t="shared" si="1"/>
        <v>102.905436452324</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111730.3</v>
      </c>
      <c r="E20" s="141">
        <v>102074.69</v>
      </c>
      <c r="F20" s="195">
        <f t="shared" si="1"/>
        <v>91.358109662285</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3383.95</v>
      </c>
      <c r="E21" s="141">
        <v>3383.95</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16073.01</v>
      </c>
      <c r="E22" s="141">
        <v>16073.01</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v>0</v>
      </c>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50664.87</v>
      </c>
      <c r="E25" s="141">
        <v>65866.39</v>
      </c>
      <c r="F25" s="195">
        <f t="shared" si="1"/>
        <v>130.0040639599</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98343.73</v>
      </c>
      <c r="E26" s="141">
        <v>113277.24</v>
      </c>
      <c r="F26" s="195">
        <f t="shared" si="1"/>
        <v>115.18501484538</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58952.68</v>
      </c>
      <c r="E28" s="141">
        <v>73004.02</v>
      </c>
      <c r="F28" s="195">
        <f t="shared" si="1"/>
        <v>123.834946943888</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67770.87</v>
      </c>
      <c r="E36" s="141">
        <v>74577.11</v>
      </c>
      <c r="F36" s="195">
        <f t="shared" si="1"/>
        <v>110.04301700716</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67770.87</v>
      </c>
      <c r="E40" s="141">
        <v>74577.11</v>
      </c>
      <c r="F40" s="195">
        <f t="shared" si="1"/>
        <v>110.04301700716</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v>0</v>
      </c>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42892.6</v>
      </c>
      <c r="E54" s="141">
        <v>43547.11</v>
      </c>
      <c r="F54" s="195">
        <f t="shared" si="1"/>
        <v>101.525927549274</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42892.6</v>
      </c>
      <c r="E55" s="141">
        <v>43547.11</v>
      </c>
      <c r="F55" s="195">
        <f t="shared" si="1"/>
        <v>101.525927549274</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70526.62</v>
      </c>
      <c r="E69" s="194">
        <f>E70+E82+E88+E119+E135+E147+E165+E171</f>
        <v>62054.95</v>
      </c>
      <c r="F69" s="195">
        <f t="shared" si="1"/>
        <v>87.987982410046</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15645.37</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15216.03</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15216.03</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429.34</v>
      </c>
      <c r="E80" s="141">
        <v>0</v>
      </c>
      <c r="F80" s="195">
        <f t="shared" si="1"/>
        <v>0</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0</v>
      </c>
      <c r="E82" s="194">
        <f>SUM(E83:E85)-E86+E87</f>
        <v>73</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0</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0</v>
      </c>
      <c r="E87" s="141">
        <v>73</v>
      </c>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0</v>
      </c>
      <c r="E147" s="194">
        <f t="shared" si="24"/>
        <v>61981.95</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55296.24</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55296.24</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v>0</v>
      </c>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0</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6685.71</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54881.25</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54881.25</v>
      </c>
      <c r="E172" s="141">
        <v>0</v>
      </c>
      <c r="F172" s="195">
        <f t="shared" si="1"/>
        <v>0</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v>0</v>
      </c>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585650.6</v>
      </c>
      <c r="E176" s="194">
        <f>E177+E251</f>
        <v>587389.02</v>
      </c>
      <c r="F176" s="195">
        <f t="shared" si="1"/>
        <v>100.296835690086</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56616.05</v>
      </c>
      <c r="E177" s="194">
        <f>E178+E197+E203+E219+E247+E248</f>
        <v>63631.34</v>
      </c>
      <c r="F177" s="195">
        <f t="shared" si="1"/>
        <v>112.390991600438</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56616.05</v>
      </c>
      <c r="E178" s="194">
        <f>SUM(E179:E181)+E185+E186+SUM(E194:E196)</f>
        <v>63438.34</v>
      </c>
      <c r="F178" s="195">
        <f t="shared" si="1"/>
        <v>112.050098867724</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54810.01</v>
      </c>
      <c r="E179" s="141">
        <v>58120.16</v>
      </c>
      <c r="F179" s="195">
        <f t="shared" si="1"/>
        <v>106.039316540902</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1806.04</v>
      </c>
      <c r="E180" s="141">
        <v>5299.2</v>
      </c>
      <c r="F180" s="195">
        <f t="shared" si="1"/>
        <v>293.415428229718</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18.98</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v>18.98</v>
      </c>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v>0</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120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0</v>
      </c>
      <c r="E199" s="141">
        <v>120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0</v>
      </c>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73</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529034.55</v>
      </c>
      <c r="E251" s="194">
        <f>+E252+E255-E264+E274+E291</f>
        <v>523757.68</v>
      </c>
      <c r="F251" s="195">
        <f t="shared" si="1"/>
        <v>99.0025471871355</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505365.65</v>
      </c>
      <c r="E252" s="194">
        <f>E253-E254</f>
        <v>516197.68</v>
      </c>
      <c r="F252" s="195">
        <f t="shared" si="1"/>
        <v>102.143404483467</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505365.65</v>
      </c>
      <c r="E253" s="141">
        <v>516197.68</v>
      </c>
      <c r="F253" s="195">
        <f t="shared" si="1"/>
        <v>102.143404483467</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23668.9</v>
      </c>
      <c r="E255" s="194">
        <f>E256-E260</f>
        <v>-47736.24</v>
      </c>
      <c r="F255" s="195">
        <f t="shared" si="1"/>
        <v>-201.68339044062</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23668.9</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23668.9</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0</v>
      </c>
      <c r="E260" s="194">
        <f>SUM(E261:E263)</f>
        <v>47736.24</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47736.24</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0</v>
      </c>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55296.24</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55296.24</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v>0</v>
      </c>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55296.24</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v>0</v>
      </c>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0</v>
      </c>
      <c r="E287" s="141">
        <v>0</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v>0</v>
      </c>
      <c r="E288" s="141">
        <v>0</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0</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61981.95</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0</v>
      </c>
      <c r="E308" s="141">
        <v>73</v>
      </c>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v>6685.71</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56616.05</v>
      </c>
      <c r="E336" s="141">
        <v>63438.34</v>
      </c>
      <c r="F336" s="195">
        <f t="shared" si="43"/>
        <v>112.050098867724</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0</v>
      </c>
      <c r="E337" s="141">
        <v>0</v>
      </c>
      <c r="F337" s="195" t="str">
        <f t="shared" si="43"/>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120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73</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0</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ht="12.75"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ht="12.75"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ht="12.75"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ht="12.75"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ht="12.75"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ht="12.75"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ht="12.75"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ht="12.75"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ht="12.75"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ht="12.75"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ht="12.75"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ht="12.75"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ht="12.75"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ht="12.75"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ht="12.75"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ht="12.75"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ht="12.75"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ht="12.75"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ht="12.75"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ht="12.75"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ht="12.75"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ht="12.75"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ht="12.75"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ht="12.75"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ht="12.75"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ht="12.75"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ht="12.75"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ht="12.75"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ht="12.75"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ht="12.75"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ht="12.75"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ht="12.75"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ht="12.75"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ht="12.75"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ht="12.75"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ht="12.75"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ht="12.75"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ht="12.75"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ht="12.75"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ht="12.75"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ht="12.75"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ht="12.75"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ht="12.75"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ht="12.75"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ht="12.75"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ht="12.75"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ht="12.75"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ht="12.75"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ht="12.75"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ht="12.75"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ht="12.75"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ht="12.75"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ht="12.75"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ht="12.75"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ht="12.75"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ht="12.75"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ht="12.75"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ht="12.75"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ht="12.75"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ht="12.75"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ht="12.75"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ht="12.75"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ht="12.75"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ht="12.75"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ht="12.75"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ht="12.75"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ht="12.75"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ht="12.75"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ht="12.75"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ht="12.75"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ht="12.75"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ht="12.75"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ht="12.75"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ht="12.75"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ht="12.75"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ht="12.75"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ht="12.75"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ht="12.75"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ht="12.75"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ht="12.75"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ht="12.75"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ht="12.75"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ht="12.75"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ht="12.75"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ht="12.75"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ht="12.75"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ht="12.75"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ht="12.75"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ht="12.75"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ht="12.75"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ht="12.75"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ht="12.75"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ht="12.75"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ht="12.75"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ht="12.75"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ht="12.75"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ht="12.75"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ht="12.75"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ht="12.75"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ht="12.75"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ht="12.75"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ht="12.75"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ht="12.75"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ht="12.75"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ht="12.75"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ht="12.75"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ht="12.75"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ht="12.75"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ht="12.75"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ht="12.75"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ht="12.75"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ht="12.75"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ht="12.75"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ht="12.75"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ht="12.75"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ht="12.75"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ht="12.75"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ht="12.75"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ht="12.75"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ht="12.75"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ht="12.75"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ht="12.75"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ht="12.75"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ht="12.75"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ht="12.75"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ht="12.75"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ht="12.75"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ht="12.75"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ht="12.75"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ht="12.75"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ht="12.75"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ht="12.75"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ht="12.75"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ht="12.75"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ht="12.75"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ht="12.75"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ht="12.75"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ht="12.75"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ht="12.75"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ht="12.75"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ht="12.75"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ht="12.75"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ht="12.75"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ht="12.75"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ht="12.75"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ht="12.75"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ht="12.75"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ht="12.75"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ht="12.75"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ht="12.75"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ht="12.75"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ht="12.75"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ht="12.75"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ht="12.75"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ht="12.75"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ht="12.75"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ht="12.75"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ht="12.75"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ht="12.75"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ht="12.75"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ht="12.75"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ht="12.75"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ht="12.75"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ht="12.75"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ht="12.75"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ht="12.75"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ht="12.75"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ht="12.75"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ht="12.75"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ht="12.75"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ht="12.75"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ht="12.75"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ht="12.75"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ht="12.75"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ht="12.75"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ht="12.75"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ht="12.75"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ht="12.75"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ht="12.75"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ht="12.75"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ht="12.75"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ht="12.75"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ht="12.75"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ht="12.75"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ht="12.75"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ht="12.75"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ht="12.75"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ht="12.75"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ht="12.75"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ht="12.75"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4" workbookViewId="0">
      <selection activeCell="E118" sqref="E118"/>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v>0</v>
      </c>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v>0</v>
      </c>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v>0</v>
      </c>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v>0</v>
      </c>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v>0</v>
      </c>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v>0</v>
      </c>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v>0</v>
      </c>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v>0</v>
      </c>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v>0</v>
      </c>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v>0</v>
      </c>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v>0</v>
      </c>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v>0</v>
      </c>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v>0</v>
      </c>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v>0</v>
      </c>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v>0</v>
      </c>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v>0</v>
      </c>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v>0</v>
      </c>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v>0</v>
      </c>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v>0</v>
      </c>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v>0</v>
      </c>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v>0</v>
      </c>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v>0</v>
      </c>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v>0</v>
      </c>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v>0</v>
      </c>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v>0</v>
      </c>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v>0</v>
      </c>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v>0</v>
      </c>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v>0</v>
      </c>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v>0</v>
      </c>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v>0</v>
      </c>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v>0</v>
      </c>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v>0</v>
      </c>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v>0</v>
      </c>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v>0</v>
      </c>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v>0</v>
      </c>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v>0</v>
      </c>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v>0</v>
      </c>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v>0</v>
      </c>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v>0</v>
      </c>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v>0</v>
      </c>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v>0</v>
      </c>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v>0</v>
      </c>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v>0</v>
      </c>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v>0</v>
      </c>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v>0</v>
      </c>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v>0</v>
      </c>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v>0</v>
      </c>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v>0</v>
      </c>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v>0</v>
      </c>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v>0</v>
      </c>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v>0</v>
      </c>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v>0</v>
      </c>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v>0</v>
      </c>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v>0</v>
      </c>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v>0</v>
      </c>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v>0</v>
      </c>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v>0</v>
      </c>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v>0</v>
      </c>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v>0</v>
      </c>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v>0</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v>0</v>
      </c>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v>0</v>
      </c>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v>0</v>
      </c>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v>0</v>
      </c>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v>0</v>
      </c>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v>0</v>
      </c>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v>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v>0</v>
      </c>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v>0</v>
      </c>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v>0</v>
      </c>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v>0</v>
      </c>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v>0</v>
      </c>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v>0</v>
      </c>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v>0</v>
      </c>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v>0</v>
      </c>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v>0</v>
      </c>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v>0</v>
      </c>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v>0</v>
      </c>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v>0</v>
      </c>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v>0</v>
      </c>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v>0</v>
      </c>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v>0</v>
      </c>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v>0</v>
      </c>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v>0</v>
      </c>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v>0</v>
      </c>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v>0</v>
      </c>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v>0</v>
      </c>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v>0</v>
      </c>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776660.42</v>
      </c>
      <c r="E114" s="138">
        <f t="shared" si="22"/>
        <v>919443.32</v>
      </c>
      <c r="F114" s="163">
        <f t="shared" si="1"/>
        <v>118.384212240402</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712029</v>
      </c>
      <c r="E115" s="138">
        <f t="shared" si="23"/>
        <v>847028.11</v>
      </c>
      <c r="F115" s="163">
        <f t="shared" si="1"/>
        <v>118.959776919199</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v>0</v>
      </c>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712029</v>
      </c>
      <c r="E117" s="140">
        <v>847028.11</v>
      </c>
      <c r="F117" s="163">
        <f t="shared" si="1"/>
        <v>118.959776919199</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v>0</v>
      </c>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v>0</v>
      </c>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v>0</v>
      </c>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v>0</v>
      </c>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v>0</v>
      </c>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v>0</v>
      </c>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64631.42</v>
      </c>
      <c r="E126" s="140">
        <v>72415.21</v>
      </c>
      <c r="F126" s="163">
        <f t="shared" si="1"/>
        <v>112.04335290792</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v>0</v>
      </c>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v>0</v>
      </c>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v>0</v>
      </c>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v>0</v>
      </c>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v>0</v>
      </c>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v>0</v>
      </c>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v>0</v>
      </c>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v>0</v>
      </c>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v>0</v>
      </c>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v>0</v>
      </c>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v>0</v>
      </c>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v>0</v>
      </c>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776660.42</v>
      </c>
      <c r="E141" s="167">
        <f t="shared" si="28"/>
        <v>919443.32</v>
      </c>
      <c r="F141" s="168">
        <f t="shared" si="1"/>
        <v>118.384212240402</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49" sqref="D4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v>0</v>
      </c>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v>0</v>
      </c>
      <c r="E15" s="107">
        <v>0</v>
      </c>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v>0</v>
      </c>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v>0</v>
      </c>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v>0</v>
      </c>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v>0</v>
      </c>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v>0</v>
      </c>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v>0</v>
      </c>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v>0</v>
      </c>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0</v>
      </c>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v>0</v>
      </c>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v>0</v>
      </c>
      <c r="E27" s="113">
        <v>0</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v>0</v>
      </c>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v>0</v>
      </c>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v>0</v>
      </c>
      <c r="E31" s="107">
        <v>0</v>
      </c>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v>0</v>
      </c>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v>0</v>
      </c>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v>0</v>
      </c>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v>0</v>
      </c>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v>0</v>
      </c>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v>0</v>
      </c>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v>0</v>
      </c>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v>0</v>
      </c>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v>0</v>
      </c>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v>0</v>
      </c>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v>0</v>
      </c>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v>0</v>
      </c>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v>0</v>
      </c>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v>0</v>
      </c>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56616.05</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862734.44</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813233.89</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702635.82</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110233.48</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364.59</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49500.55</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855719.15</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806338.6</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698466.36</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107428.31</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443.93</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49380.55</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63631.34</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63631.34</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63631.34</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ht="12.75"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ht="12.75"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ht="12.75"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0</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13586</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0</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ht="12.75"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ht="12.75"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ht="12.75"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ht="12.75"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ht="12.75"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ht="12.75"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ht="12.75"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ht="12.75"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ht="12.75"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ht="12.75"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ht="12.75"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ht="12.75"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ht="12.75"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ht="12.75"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ht="12.75"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ht="12.75"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ht="12.75"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ht="12.75"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ht="12.75"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ht="12.75"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ht="12.75"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ht="12.75"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ht="12.75"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ht="12.75"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ht="12.75"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ht="12.75"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ht="12.75"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ht="12.75"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ht="12.75"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ht="12.75"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ht="12.75"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ht="12.75"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ht="12.75"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ht="12.75"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ht="12.75"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ht="12.75"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ht="12.75"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ht="12.75"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ht="12.75"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ht="12.75"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ht="12.75"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ht="12.75"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ht="12.75"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ht="12.75"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ht="12.75"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ht="12.75"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ht="12.75"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ht="12.75"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ht="12.75"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ht="12.75"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ht="12.75"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ht="12.75"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ht="12.75"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ht="12.75"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ht="12.75"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ht="12.75"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ht="12.75"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ht="12.75"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ht="12.75"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ht="12.75"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ht="12.75"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ht="12.75"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ht="12.75"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ht="12.75"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ht="12.75"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ht="12.75"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ht="12.75"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ht="12.75"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ht="12.75"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ht="12.75"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ht="12.75"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ht="12.75"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ht="12.75"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ht="12.75"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ht="12.75"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ht="12.75"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ht="12.75"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ht="12.75"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ht="12.75"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ht="12.75"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ht="12.75"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ht="12.75"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ht="12.75"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ht="12.75"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ht="12.75"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ht="12.75"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ht="12.75"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ht="12.75"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ht="12.75"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ht="12.75"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ht="12.75"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ht="12.75"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ht="12.75"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ht="12.75"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ht="12.75"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ht="12.75"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ht="12.75"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ht="12.75"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ht="12.75"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ht="12.75"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ht="12.75"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ht="12.75"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ht="12.75"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ht="12.75"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ht="12.75"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ht="12.75"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ht="12.75"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ht="12.75"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ht="12.75"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ht="12.75"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ht="12.75"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ht="12.75"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ht="12.75"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ht="12.75"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ht="12.75"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ht="12.75"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ht="12.75"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ht="12.75"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ht="12.75"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ht="12.75"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ht="12.75"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ht="12.75"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ht="12.75"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ht="12.75"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ht="12.75"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ht="12.75"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ht="12.75"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ht="12.75"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ht="12.75"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ht="12.75"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ht="12.75"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ht="12.75"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ht="12.75"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ht="12.75"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ht="12.75"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ht="12.75"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ht="12.75"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ht="12.75"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ht="12.75"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ht="12.75"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ht="12.75"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ht="12.75"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ht="12.75"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O.K.</v>
      </c>
      <c r="C240" s="60" t="s">
        <v>3441</v>
      </c>
      <c r="D240" s="31"/>
      <c r="E240" s="26">
        <f t="shared" si="17"/>
        <v>0</v>
      </c>
      <c r="F240" s="26">
        <f t="shared" si="18"/>
        <v>0</v>
      </c>
      <c r="G240" s="26"/>
      <c r="H240" s="26"/>
      <c r="I240" s="26"/>
      <c r="J240" s="26"/>
      <c r="K240" s="26"/>
      <c r="L240" s="26">
        <f>IF(AND('PR-RAS'!D187&gt;0,'PR-RAS'!D740=0),1,0)</f>
        <v>0</v>
      </c>
      <c r="M240" s="26">
        <f>IF(AND('PR-RAS'!E187&gt;0,'PR-RAS'!E740=0),1,0)</f>
        <v>0</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2.75" spans="10:12">
      <c r="J1478" s="6">
        <f>IF(AND(C1478=0,D1478),1,0)</f>
        <v>1</v>
      </c>
      <c r="L1478" s="6">
        <f>IF(C1478&lt;&gt;0,1,0)</f>
        <v>0</v>
      </c>
    </row>
    <row r="1479" ht="12.75" spans="10:10">
      <c r="J1479" s="1" t="s">
        <v>3544</v>
      </c>
    </row>
    <row r="1480" ht="15.75" customHeight="1"/>
    <row r="1481" ht="12.75"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Donji Kraljevec</cp:lastModifiedBy>
  <dcterms:created xsi:type="dcterms:W3CDTF">2022-04-01T05:14:00Z</dcterms:created>
  <cp:lastPrinted>2025-11-26T12:43:00Z</cp:lastPrinted>
  <dcterms:modified xsi:type="dcterms:W3CDTF">2026-03-16T11:37:48Z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0CBC1C52847A4B6B9AF0D69971BE0D6D_12</vt:lpwstr>
  </property>
  <property fmtid="{D5CDD505-2E9C-101B-9397-08002B2CF9AE}" pid="3" name="KSOProductBuildVer">
    <vt:lpwstr>1033-12.2.0.23155</vt:lpwstr>
  </property>
</Properties>
</file>